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65" windowWidth="28800" windowHeight="15945" tabRatio="500"/>
  </bookViews>
  <sheets>
    <sheet name="Feuil1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29" i="1" l="1"/>
  <c r="C2" i="1"/>
  <c r="E2" i="1"/>
  <c r="F2" i="1"/>
  <c r="E3" i="1"/>
  <c r="F3" i="1"/>
  <c r="C4" i="1"/>
  <c r="E4" i="1"/>
  <c r="F4" i="1"/>
  <c r="C5" i="1"/>
  <c r="E5" i="1"/>
  <c r="F5" i="1"/>
  <c r="E6" i="1"/>
  <c r="F6" i="1"/>
  <c r="C7" i="1"/>
  <c r="E7" i="1"/>
  <c r="F7" i="1"/>
  <c r="C8" i="1"/>
  <c r="E8" i="1"/>
  <c r="F8" i="1"/>
  <c r="E9" i="1"/>
  <c r="F9" i="1"/>
  <c r="C10" i="1"/>
  <c r="E10" i="1"/>
  <c r="F10" i="1"/>
  <c r="C11" i="1"/>
  <c r="E11" i="1"/>
  <c r="F11" i="1"/>
  <c r="C12" i="1"/>
  <c r="E12" i="1"/>
  <c r="F12" i="1"/>
  <c r="C13" i="1"/>
  <c r="E13" i="1"/>
  <c r="F13" i="1"/>
  <c r="C14" i="1"/>
  <c r="E14" i="1"/>
  <c r="F14" i="1"/>
  <c r="C15" i="1"/>
  <c r="E15" i="1"/>
  <c r="F15" i="1"/>
  <c r="C16" i="1"/>
  <c r="E16" i="1"/>
  <c r="F16" i="1"/>
  <c r="C17" i="1"/>
  <c r="E17" i="1"/>
  <c r="F17" i="1"/>
  <c r="C18" i="1"/>
  <c r="E18" i="1"/>
  <c r="F18" i="1"/>
  <c r="C19" i="1"/>
  <c r="E19" i="1"/>
  <c r="F19" i="1"/>
  <c r="E20" i="1"/>
  <c r="F20" i="1"/>
  <c r="C21" i="1"/>
  <c r="E21" i="1"/>
  <c r="F21" i="1"/>
  <c r="C22" i="1"/>
  <c r="E22" i="1"/>
  <c r="F22" i="1"/>
  <c r="C23" i="1"/>
  <c r="E23" i="1"/>
  <c r="F23" i="1"/>
  <c r="E24" i="1"/>
  <c r="F24" i="1"/>
  <c r="C25" i="1"/>
  <c r="E25" i="1"/>
  <c r="F25" i="1"/>
  <c r="C26" i="1"/>
  <c r="E26" i="1"/>
  <c r="F26" i="1"/>
  <c r="C27" i="1"/>
  <c r="E27" i="1"/>
  <c r="F27" i="1"/>
  <c r="C28" i="1"/>
  <c r="E28" i="1"/>
  <c r="F28" i="1"/>
  <c r="C29" i="1"/>
  <c r="E29" i="1"/>
  <c r="F29" i="1"/>
  <c r="C30" i="1"/>
  <c r="E30" i="1"/>
  <c r="F30" i="1"/>
  <c r="C31" i="1"/>
  <c r="E31" i="1"/>
  <c r="F31" i="1"/>
  <c r="C32" i="1"/>
  <c r="E32" i="1"/>
  <c r="F32" i="1"/>
  <c r="C33" i="1"/>
  <c r="E33" i="1"/>
  <c r="F33" i="1"/>
  <c r="C34" i="1"/>
  <c r="E34" i="1"/>
  <c r="F34" i="1"/>
  <c r="C35" i="1"/>
  <c r="E35" i="1"/>
  <c r="F35" i="1"/>
  <c r="C36" i="1"/>
  <c r="E36" i="1"/>
  <c r="F36" i="1"/>
  <c r="C37" i="1"/>
  <c r="E37" i="1"/>
  <c r="F37" i="1"/>
  <c r="C38" i="1"/>
  <c r="E38" i="1"/>
  <c r="F38" i="1"/>
  <c r="C39" i="1"/>
  <c r="E39" i="1"/>
  <c r="F39" i="1"/>
  <c r="C40" i="1"/>
  <c r="E40" i="1"/>
  <c r="F40" i="1"/>
  <c r="C41" i="1"/>
  <c r="E41" i="1"/>
  <c r="F41" i="1"/>
  <c r="C42" i="1"/>
  <c r="E42" i="1"/>
  <c r="F42" i="1"/>
  <c r="C43" i="1"/>
  <c r="E43" i="1"/>
  <c r="F43" i="1"/>
  <c r="C44" i="1"/>
  <c r="E44" i="1"/>
  <c r="F44" i="1"/>
  <c r="C45" i="1"/>
  <c r="E45" i="1"/>
  <c r="F45" i="1"/>
  <c r="E46" i="1"/>
  <c r="F46" i="1"/>
  <c r="C47" i="1"/>
  <c r="E47" i="1"/>
  <c r="F47" i="1"/>
  <c r="C48" i="1"/>
  <c r="E48" i="1"/>
  <c r="F48" i="1"/>
  <c r="C49" i="1"/>
  <c r="E49" i="1"/>
  <c r="F49" i="1"/>
  <c r="C50" i="1"/>
  <c r="E50" i="1"/>
  <c r="F50" i="1"/>
  <c r="C51" i="1"/>
  <c r="E51" i="1"/>
  <c r="F51" i="1"/>
  <c r="C52" i="1"/>
  <c r="E52" i="1"/>
  <c r="F52" i="1"/>
  <c r="C53" i="1"/>
  <c r="E53" i="1"/>
  <c r="F53" i="1"/>
  <c r="C54" i="1"/>
  <c r="E54" i="1"/>
  <c r="F54" i="1"/>
  <c r="C55" i="1"/>
  <c r="E55" i="1"/>
  <c r="F55" i="1"/>
  <c r="C56" i="1"/>
  <c r="E56" i="1"/>
  <c r="F56" i="1"/>
  <c r="C57" i="1"/>
  <c r="E57" i="1"/>
  <c r="F57" i="1"/>
  <c r="C58" i="1"/>
  <c r="E58" i="1"/>
  <c r="F58" i="1"/>
  <c r="C59" i="1"/>
  <c r="E59" i="1"/>
  <c r="F59" i="1"/>
  <c r="C60" i="1"/>
  <c r="E60" i="1"/>
  <c r="F60" i="1"/>
  <c r="C61" i="1"/>
  <c r="E61" i="1"/>
  <c r="F61" i="1"/>
  <c r="C62" i="1"/>
  <c r="E62" i="1"/>
  <c r="F62" i="1"/>
  <c r="C63" i="1"/>
  <c r="E63" i="1"/>
  <c r="F63" i="1"/>
  <c r="C64" i="1"/>
  <c r="E64" i="1"/>
  <c r="F64" i="1"/>
  <c r="C65" i="1"/>
  <c r="E65" i="1"/>
  <c r="F65" i="1"/>
  <c r="C66" i="1"/>
  <c r="E66" i="1"/>
  <c r="F66" i="1"/>
  <c r="C67" i="1"/>
  <c r="E67" i="1"/>
  <c r="F67" i="1"/>
  <c r="C68" i="1"/>
  <c r="E68" i="1"/>
  <c r="F68" i="1"/>
  <c r="C69" i="1"/>
  <c r="E69" i="1"/>
  <c r="F69" i="1"/>
  <c r="C70" i="1"/>
  <c r="E70" i="1"/>
  <c r="F70" i="1"/>
  <c r="C71" i="1"/>
  <c r="E71" i="1"/>
  <c r="F71" i="1"/>
  <c r="C72" i="1"/>
  <c r="E72" i="1"/>
  <c r="F72" i="1"/>
  <c r="C73" i="1"/>
  <c r="E73" i="1"/>
  <c r="F73" i="1"/>
  <c r="C74" i="1"/>
  <c r="E74" i="1"/>
  <c r="F74" i="1"/>
  <c r="C75" i="1"/>
  <c r="E75" i="1"/>
  <c r="F75" i="1"/>
  <c r="C76" i="1"/>
  <c r="E76" i="1"/>
  <c r="F76" i="1"/>
  <c r="C77" i="1"/>
  <c r="E77" i="1"/>
  <c r="F77" i="1"/>
  <c r="C78" i="1"/>
  <c r="E78" i="1"/>
  <c r="F78" i="1"/>
  <c r="C79" i="1"/>
  <c r="E79" i="1"/>
  <c r="F79" i="1"/>
  <c r="C80" i="1"/>
  <c r="E80" i="1"/>
  <c r="F80" i="1"/>
  <c r="C81" i="1"/>
  <c r="E81" i="1"/>
  <c r="F81" i="1"/>
  <c r="C82" i="1"/>
  <c r="E82" i="1"/>
  <c r="F82" i="1"/>
  <c r="C83" i="1"/>
  <c r="E83" i="1"/>
  <c r="F83" i="1"/>
  <c r="C84" i="1"/>
  <c r="E84" i="1"/>
  <c r="F84" i="1"/>
  <c r="C85" i="1"/>
  <c r="E85" i="1"/>
  <c r="F85" i="1"/>
  <c r="C86" i="1"/>
  <c r="E86" i="1"/>
  <c r="F86" i="1"/>
  <c r="C87" i="1"/>
  <c r="E87" i="1"/>
  <c r="F87" i="1"/>
  <c r="C88" i="1"/>
  <c r="E88" i="1"/>
  <c r="F88" i="1"/>
  <c r="C89" i="1"/>
  <c r="E89" i="1"/>
  <c r="F89" i="1"/>
  <c r="C90" i="1"/>
  <c r="E90" i="1"/>
  <c r="F90" i="1"/>
  <c r="C91" i="1"/>
  <c r="E91" i="1"/>
  <c r="F91" i="1"/>
  <c r="C92" i="1"/>
  <c r="E92" i="1"/>
  <c r="F92" i="1"/>
  <c r="C93" i="1"/>
  <c r="E93" i="1"/>
  <c r="F93" i="1"/>
  <c r="C94" i="1"/>
  <c r="E94" i="1"/>
  <c r="F94" i="1"/>
  <c r="C95" i="1"/>
  <c r="E95" i="1"/>
  <c r="F95" i="1"/>
  <c r="E96" i="1"/>
  <c r="F96" i="1"/>
  <c r="C97" i="1"/>
  <c r="E97" i="1"/>
  <c r="F97" i="1"/>
  <c r="C98" i="1"/>
  <c r="E98" i="1"/>
  <c r="F98" i="1"/>
  <c r="E99" i="1"/>
  <c r="F99" i="1"/>
  <c r="C100" i="1"/>
  <c r="E100" i="1"/>
  <c r="F100" i="1"/>
  <c r="C101" i="1"/>
  <c r="E101" i="1"/>
  <c r="F101" i="1"/>
  <c r="C102" i="1"/>
  <c r="E102" i="1"/>
  <c r="F102" i="1"/>
  <c r="C103" i="1"/>
  <c r="E103" i="1"/>
  <c r="F103" i="1"/>
  <c r="C104" i="1"/>
  <c r="E104" i="1"/>
  <c r="F104" i="1"/>
  <c r="C105" i="1"/>
  <c r="E105" i="1"/>
  <c r="F105" i="1"/>
  <c r="C106" i="1"/>
  <c r="E106" i="1"/>
  <c r="F106" i="1"/>
  <c r="C107" i="1"/>
  <c r="E107" i="1"/>
  <c r="F107" i="1"/>
  <c r="C108" i="1"/>
  <c r="E108" i="1"/>
  <c r="F108" i="1"/>
  <c r="C109" i="1"/>
  <c r="E109" i="1"/>
  <c r="F109" i="1"/>
  <c r="C110" i="1"/>
  <c r="E110" i="1"/>
  <c r="F110" i="1"/>
  <c r="C111" i="1"/>
  <c r="E111" i="1"/>
  <c r="F111" i="1"/>
  <c r="C112" i="1"/>
  <c r="E112" i="1"/>
  <c r="F112" i="1"/>
  <c r="C113" i="1"/>
  <c r="E113" i="1"/>
  <c r="F113" i="1"/>
  <c r="C114" i="1"/>
  <c r="E114" i="1"/>
  <c r="F114" i="1"/>
  <c r="C115" i="1"/>
  <c r="E115" i="1"/>
  <c r="F115" i="1"/>
  <c r="C116" i="1"/>
  <c r="E116" i="1"/>
  <c r="F116" i="1"/>
  <c r="C117" i="1"/>
  <c r="E117" i="1"/>
  <c r="F117" i="1"/>
  <c r="E118" i="1"/>
  <c r="F118" i="1"/>
  <c r="E119" i="1"/>
  <c r="F119" i="1"/>
  <c r="C120" i="1"/>
  <c r="E120" i="1"/>
  <c r="F120" i="1"/>
  <c r="C121" i="1"/>
  <c r="E121" i="1"/>
  <c r="F121" i="1"/>
  <c r="C122" i="1"/>
  <c r="E122" i="1"/>
  <c r="F122" i="1"/>
  <c r="C123" i="1"/>
  <c r="E123" i="1"/>
  <c r="F123" i="1"/>
  <c r="C124" i="1"/>
  <c r="E124" i="1"/>
  <c r="F124" i="1"/>
  <c r="C125" i="1"/>
  <c r="E125" i="1"/>
  <c r="F125" i="1"/>
  <c r="C126" i="1"/>
  <c r="E126" i="1"/>
  <c r="F126" i="1"/>
  <c r="C127" i="1"/>
  <c r="E127" i="1"/>
  <c r="F127" i="1"/>
  <c r="C128" i="1"/>
  <c r="E128" i="1"/>
  <c r="F128" i="1"/>
  <c r="F129" i="1"/>
  <c r="E129" i="1"/>
  <c r="C129" i="1"/>
</calcChain>
</file>

<file path=xl/sharedStrings.xml><?xml version="1.0" encoding="utf-8"?>
<sst xmlns="http://schemas.openxmlformats.org/spreadsheetml/2006/main" count="261" uniqueCount="152">
  <si>
    <t>Necklace ACACIA</t>
  </si>
  <si>
    <t>Lot of 2 colors</t>
  </si>
  <si>
    <t>Necklace ALTIKA</t>
  </si>
  <si>
    <t>Necklace ANDINA</t>
  </si>
  <si>
    <t>Lot of 3 colors</t>
  </si>
  <si>
    <t>Lot of 1 color</t>
  </si>
  <si>
    <t>Necklace ALMA</t>
  </si>
  <si>
    <t>Lot of 5 colors</t>
  </si>
  <si>
    <t>Necklace ANDI</t>
  </si>
  <si>
    <t>Necklace AKINA</t>
  </si>
  <si>
    <t>Necklace ALEGRIA</t>
  </si>
  <si>
    <t>Lot of 8 colors</t>
  </si>
  <si>
    <t>Neckalce CALICIA</t>
  </si>
  <si>
    <t>Necklace CUPIDON</t>
  </si>
  <si>
    <t>Necklace CESARI</t>
  </si>
  <si>
    <t>Lot of 6 colors</t>
  </si>
  <si>
    <t>Necklace CANOA</t>
  </si>
  <si>
    <t>Necklace CREALIA</t>
  </si>
  <si>
    <t>Lot of 4 colors</t>
  </si>
  <si>
    <t>Necklace CASCADA</t>
  </si>
  <si>
    <t>Necklace DATILA</t>
  </si>
  <si>
    <t>Necklace DAYANA</t>
  </si>
  <si>
    <t>Necklace ETINI</t>
  </si>
  <si>
    <t>Necklace ELOA</t>
  </si>
  <si>
    <t>Lot of 14 colors</t>
  </si>
  <si>
    <t>Necklace FENJI</t>
  </si>
  <si>
    <t>Necklace GOLIA</t>
  </si>
  <si>
    <t>Necklace HAWAI</t>
  </si>
  <si>
    <t>Necklace INTI</t>
  </si>
  <si>
    <t>Necklace IWA</t>
  </si>
  <si>
    <t>Necklace KAREA</t>
  </si>
  <si>
    <t>Necklace KURI</t>
  </si>
  <si>
    <t>Necklace LAWA</t>
  </si>
  <si>
    <t>Necklace LIANA</t>
  </si>
  <si>
    <t>Necklace LILY</t>
  </si>
  <si>
    <t>Necklace LUNA</t>
  </si>
  <si>
    <t>Necklace MAELLI</t>
  </si>
  <si>
    <t>Necklace MAYABE</t>
  </si>
  <si>
    <t>Necklace MILANA</t>
  </si>
  <si>
    <t>Necklace MIMOSA</t>
  </si>
  <si>
    <t>Necklace MOANA</t>
  </si>
  <si>
    <t>Necklace MORENA</t>
  </si>
  <si>
    <t>Necklace NAIMA</t>
  </si>
  <si>
    <t>Necklace NEOTIA</t>
  </si>
  <si>
    <t>Necklace NINO</t>
  </si>
  <si>
    <t>Necklace NODA</t>
  </si>
  <si>
    <t>Necklace OLGA</t>
  </si>
  <si>
    <t>Necklace OMAYA</t>
  </si>
  <si>
    <t>Necklace OPALE</t>
  </si>
  <si>
    <t>Necklace OSLI</t>
  </si>
  <si>
    <t>Necklace OPERA</t>
  </si>
  <si>
    <t>Necklace RINATA</t>
  </si>
  <si>
    <t>Necklace ROXANA</t>
  </si>
  <si>
    <t>Necklace SELENA</t>
  </si>
  <si>
    <t>Necklace SHAIMA</t>
  </si>
  <si>
    <t>Lot of 7 colors</t>
  </si>
  <si>
    <t>Necklace SOA</t>
  </si>
  <si>
    <t>Necklace SORENA</t>
  </si>
  <si>
    <t>Necklace TILLEUL</t>
  </si>
  <si>
    <t>Necklace VAHI</t>
  </si>
  <si>
    <t>Necklace VENUS</t>
  </si>
  <si>
    <t>Necklace VIVALDI</t>
  </si>
  <si>
    <t>Necklace WAINI</t>
  </si>
  <si>
    <t>Necklace ZANA</t>
  </si>
  <si>
    <t>Lot of 11 colors</t>
  </si>
  <si>
    <t>Necklace ZANIA</t>
  </si>
  <si>
    <t>Necklace LIZA</t>
  </si>
  <si>
    <t>Necklace CINDIA</t>
  </si>
  <si>
    <t>Bracelets AGATHA</t>
  </si>
  <si>
    <t>Lot of 13 colors</t>
  </si>
  <si>
    <t>Bracelets ALOHA</t>
  </si>
  <si>
    <t>Bracelets ANAYA</t>
  </si>
  <si>
    <t>Lot of 9 colors</t>
  </si>
  <si>
    <t>Bracelets AYADA</t>
  </si>
  <si>
    <t>Bracelets CANTA</t>
  </si>
  <si>
    <t>Bracelets ELIA</t>
  </si>
  <si>
    <t>Bracelets ENZAI</t>
  </si>
  <si>
    <t>Bracelets HOULA</t>
  </si>
  <si>
    <t>Bracelets INATA</t>
  </si>
  <si>
    <t>Bracelets INTAWA</t>
  </si>
  <si>
    <t>Bracelets LAURANE</t>
  </si>
  <si>
    <t>Bracelets LULA</t>
  </si>
  <si>
    <t>Lot of 12 colors</t>
  </si>
  <si>
    <t>Bracelets LYMA</t>
  </si>
  <si>
    <t>Bracelets MALAGA</t>
  </si>
  <si>
    <t>Bracelets MELODY</t>
  </si>
  <si>
    <t>Bracelets META</t>
  </si>
  <si>
    <t>Lot of 17 colors</t>
  </si>
  <si>
    <t>Bracelets MILA</t>
  </si>
  <si>
    <t>Bracelets MUSE</t>
  </si>
  <si>
    <t>Bracelets NINA</t>
  </si>
  <si>
    <t>Bracelets NIVALDA</t>
  </si>
  <si>
    <t>Bracelets NOEMIA</t>
  </si>
  <si>
    <t>Bracelets ORCITA</t>
  </si>
  <si>
    <t>Bracelets PETALE</t>
  </si>
  <si>
    <t>Bracelets ROMANA</t>
  </si>
  <si>
    <t>Bracelets RUBI</t>
  </si>
  <si>
    <t>Bracelets SHAIMI</t>
  </si>
  <si>
    <t>Bracelets SOANI</t>
  </si>
  <si>
    <t xml:space="preserve">Bracelets TAMIS </t>
  </si>
  <si>
    <t>Bracelets TELIA</t>
  </si>
  <si>
    <t>Lot of 10 colors</t>
  </si>
  <si>
    <t>Bracelets TWITTI</t>
  </si>
  <si>
    <t>Bracelets VANINA</t>
  </si>
  <si>
    <t>Bracelets VIVALDA</t>
  </si>
  <si>
    <t>Ring LUNA</t>
  </si>
  <si>
    <t>Ring ANGI</t>
  </si>
  <si>
    <t>Ring JOYA</t>
  </si>
  <si>
    <t>Ring LAPIZ</t>
  </si>
  <si>
    <t>Ring INAI</t>
  </si>
  <si>
    <t>Ring TICA</t>
  </si>
  <si>
    <t>Belt KAREA</t>
  </si>
  <si>
    <t>Belt WAYNA</t>
  </si>
  <si>
    <t>Belt NIARI</t>
  </si>
  <si>
    <t>Lot of 16 colors</t>
  </si>
  <si>
    <t>Earrings ILANA</t>
  </si>
  <si>
    <t>Earrings GAYA</t>
  </si>
  <si>
    <t>Earrings ALBANE</t>
  </si>
  <si>
    <t>Earrings ALIZEE</t>
  </si>
  <si>
    <t>Earrings ANA</t>
  </si>
  <si>
    <t>Earrings AYAME</t>
  </si>
  <si>
    <t>Earrings AYASI</t>
  </si>
  <si>
    <t>Earrings TOPAZE</t>
  </si>
  <si>
    <t>Earrings CILITA</t>
  </si>
  <si>
    <t>Earrings CUENCA</t>
  </si>
  <si>
    <t>Earrings FLUTA</t>
  </si>
  <si>
    <t>Lot of 18 colors</t>
  </si>
  <si>
    <t>Earrings KUZCO</t>
  </si>
  <si>
    <t>Earrings MALIA</t>
  </si>
  <si>
    <t>Earrings MIA</t>
  </si>
  <si>
    <t>Earrings MINDO</t>
  </si>
  <si>
    <t>Earrings NALI</t>
  </si>
  <si>
    <t>Earrings NIKITA</t>
  </si>
  <si>
    <t>Earrings NOA</t>
  </si>
  <si>
    <t>Earrings NOVI</t>
  </si>
  <si>
    <t>Earrings CALIPSO</t>
  </si>
  <si>
    <t>Earrings OPALE</t>
  </si>
  <si>
    <t>Earrings PARPHELIE</t>
  </si>
  <si>
    <t>Earrings PLUMA</t>
  </si>
  <si>
    <t>Earrings SENCILLA</t>
  </si>
  <si>
    <t>Earrings SOLARI</t>
  </si>
  <si>
    <t>Earrings SOREN</t>
  </si>
  <si>
    <t>Earrings TESSA</t>
  </si>
  <si>
    <t>Earrings TOA</t>
  </si>
  <si>
    <t>Lot of 12 color</t>
  </si>
  <si>
    <t>TOTAL</t>
  </si>
  <si>
    <t>CATEGORY</t>
  </si>
  <si>
    <t>DESCRIPTION</t>
  </si>
  <si>
    <t>QUANTITY</t>
  </si>
  <si>
    <t>UNIT PRICE</t>
  </si>
  <si>
    <t>UNIT RESALE PRICE</t>
  </si>
  <si>
    <t>TOTAL RRP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</si>
</sst>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40C]_-;\-* #,##0.00\ [$€-40C]_-;_-* &quot;-&quot;??\ [$€-40C]_-;_-@_-"/>
  </numFmts>
  <fonts count="5" x14ac:knownFonts="1"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0" fillId="0" borderId="0" xfId="0" applyNumberFormat="1"/>
    <xf numFmtId="0" fontId="1" fillId="2" borderId="0" xfId="0" applyFont="1" applyFill="1"/>
    <xf numFmtId="0" fontId="1" fillId="2" borderId="0" xfId="0" applyNumberFormat="1" applyFont="1" applyFill="1"/>
    <xf numFmtId="0" fontId="3" fillId="2" borderId="0" xfId="0" applyFont="1" applyFill="1" applyAlignment="1">
      <alignment horizontal="center"/>
    </xf>
    <xf numFmtId="164" fontId="0" fillId="0" borderId="0" xfId="0" applyNumberFormat="1"/>
    <xf numFmtId="164" fontId="1" fillId="2" borderId="0" xfId="0" applyNumberFormat="1" applyFont="1" applyFill="1"/>
    <xf numFmtId="0" fontId="2" fillId="0" borderId="0" xfId="0" applyFont="1" applyAlignment="1">
      <alignment horizontal="left"/>
    </xf>
  </cellXfs>
  <cellStyles count="1">
    <cellStyle name="Normal" xfId="0" builtinId="0"/>
  </cellStyles>
  <dxfs count="5">
    <dxf>
      <numFmt numFmtId="164" formatCode="_-* #,##0.00\ [$€-40C]_-;\-* #,##0.00\ [$€-40C]_-;_-* &quot;-&quot;??\ [$€-40C]_-;_-@_-"/>
    </dxf>
    <dxf>
      <numFmt numFmtId="164" formatCode="_-* #,##0.00\ [$€-40C]_-;\-* #,##0.00\ [$€-40C]_-;_-* &quot;-&quot;??\ [$€-40C]_-;_-@_-"/>
    </dxf>
    <dxf>
      <numFmt numFmtId="164" formatCode="_-* #,##0.00\ [$€-40C]_-;\-* #,##0.00\ [$€-40C]_-;_-* &quot;-&quot;??\ [$€-40C]_-;_-@_-"/>
    </dxf>
    <dxf>
      <numFmt numFmtId="0" formatCode="General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au1" displayName="Tableau1" ref="A1:F129" totalsRowShown="0" headerRowDxfId="4">
  <autoFilter ref="A1:F129"/>
  <tableColumns count="6">
    <tableColumn id="1" name="CATEGORY"/>
    <tableColumn id="2" name="DESCRIPTION"/>
    <tableColumn id="3" name="QUANTITY" dataDxfId="3">
      <calculatedColumnFormula>13+8</calculatedColumnFormula>
    </tableColumn>
    <tableColumn id="4" name="UNIT PRICE" dataDxfId="0"/>
    <tableColumn id="5" name="UNIT RESALE PRICE" dataDxfId="2">
      <calculatedColumnFormula>Tableau1[[#This Row],[UNIT PRICE]]*3</calculatedColumnFormula>
    </tableColumn>
    <tableColumn id="7" name="TOTAL RRP PRICE" dataDxfId="1">
      <calculatedColumnFormula>Tableau1[[#This Row],[QUANTITY]]*Tableau1[[#This Row],[UNIT RESALE PRICE]]</calculatedColumnFormula>
    </tableColumn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129"/>
  <sheetViews>
    <sheetView tabSelected="1" zoomScale="110" zoomScaleNormal="110" zoomScalePageLayoutView="110" workbookViewId="0">
      <selection activeCell="I6" sqref="I6"/>
    </sheetView>
  </sheetViews>
  <sheetFormatPr defaultColWidth="11" defaultRowHeight="15.75" x14ac:dyDescent="0.25"/>
  <cols>
    <col min="1" max="1" width="17" customWidth="1"/>
    <col min="2" max="2" width="13.875" customWidth="1"/>
    <col min="3" max="3" width="12.875" customWidth="1"/>
    <col min="4" max="4" width="13.5" customWidth="1"/>
    <col min="5" max="5" width="21" customWidth="1"/>
    <col min="6" max="6" width="18" customWidth="1"/>
  </cols>
  <sheetData>
    <row r="1" spans="1:6" ht="18.75" x14ac:dyDescent="0.3">
      <c r="A1" s="8" t="s">
        <v>146</v>
      </c>
      <c r="B1" s="1" t="s">
        <v>147</v>
      </c>
      <c r="C1" s="1" t="s">
        <v>148</v>
      </c>
      <c r="D1" s="1" t="s">
        <v>149</v>
      </c>
      <c r="E1" s="1" t="s">
        <v>150</v>
      </c>
      <c r="F1" s="1" t="s">
        <v>151</v>
      </c>
    </row>
    <row r="2" spans="1:6" x14ac:dyDescent="0.25">
      <c r="A2" t="s">
        <v>0</v>
      </c>
      <c r="B2" t="s">
        <v>1</v>
      </c>
      <c r="C2">
        <f t="shared" ref="C2" si="0">13+8</f>
        <v>21</v>
      </c>
      <c r="D2" s="6">
        <v>6</v>
      </c>
      <c r="E2" s="6">
        <f>Tableau1[[#This Row],[UNIT PRICE]]*3</f>
        <v>18</v>
      </c>
      <c r="F2" s="6">
        <f>Tableau1[[#This Row],[QUANTITY]]*Tableau1[[#This Row],[UNIT RESALE PRICE]]</f>
        <v>378</v>
      </c>
    </row>
    <row r="3" spans="1:6" x14ac:dyDescent="0.25">
      <c r="A3" t="s">
        <v>2</v>
      </c>
      <c r="B3" t="s">
        <v>5</v>
      </c>
      <c r="C3">
        <v>8</v>
      </c>
      <c r="D3" s="6">
        <v>3</v>
      </c>
      <c r="E3" s="6">
        <f>Tableau1[[#This Row],[UNIT PRICE]]*3</f>
        <v>9</v>
      </c>
      <c r="F3" s="6">
        <f>Tableau1[[#This Row],[QUANTITY]]*Tableau1[[#This Row],[UNIT RESALE PRICE]]</f>
        <v>72</v>
      </c>
    </row>
    <row r="4" spans="1:6" x14ac:dyDescent="0.25">
      <c r="A4" t="s">
        <v>3</v>
      </c>
      <c r="B4" t="s">
        <v>4</v>
      </c>
      <c r="C4">
        <f>20+18+1</f>
        <v>39</v>
      </c>
      <c r="D4" s="6">
        <v>6</v>
      </c>
      <c r="E4" s="6">
        <f>Tableau1[[#This Row],[UNIT PRICE]]*3</f>
        <v>18</v>
      </c>
      <c r="F4" s="6">
        <f>Tableau1[[#This Row],[QUANTITY]]*Tableau1[[#This Row],[UNIT RESALE PRICE]]</f>
        <v>702</v>
      </c>
    </row>
    <row r="5" spans="1:6" x14ac:dyDescent="0.25">
      <c r="A5" t="s">
        <v>6</v>
      </c>
      <c r="B5" t="s">
        <v>7</v>
      </c>
      <c r="C5">
        <f>5+19+16+18+14</f>
        <v>72</v>
      </c>
      <c r="D5" s="6">
        <v>5.5</v>
      </c>
      <c r="E5" s="6">
        <f>Tableau1[[#This Row],[UNIT PRICE]]*3</f>
        <v>16.5</v>
      </c>
      <c r="F5" s="6">
        <f>Tableau1[[#This Row],[QUANTITY]]*Tableau1[[#This Row],[UNIT RESALE PRICE]]</f>
        <v>1188</v>
      </c>
    </row>
    <row r="6" spans="1:6" x14ac:dyDescent="0.25">
      <c r="A6" t="s">
        <v>8</v>
      </c>
      <c r="B6" t="s">
        <v>5</v>
      </c>
      <c r="C6">
        <v>9</v>
      </c>
      <c r="D6" s="6">
        <v>5.5</v>
      </c>
      <c r="E6" s="6">
        <f>Tableau1[[#This Row],[UNIT PRICE]]*3</f>
        <v>16.5</v>
      </c>
      <c r="F6" s="6">
        <f>Tableau1[[#This Row],[QUANTITY]]*Tableau1[[#This Row],[UNIT RESALE PRICE]]</f>
        <v>148.5</v>
      </c>
    </row>
    <row r="7" spans="1:6" x14ac:dyDescent="0.25">
      <c r="A7" t="s">
        <v>9</v>
      </c>
      <c r="B7" t="s">
        <v>7</v>
      </c>
      <c r="C7">
        <f>1+1+1+2+1</f>
        <v>6</v>
      </c>
      <c r="D7" s="6">
        <v>6</v>
      </c>
      <c r="E7" s="6">
        <f>Tableau1[[#This Row],[UNIT PRICE]]*3</f>
        <v>18</v>
      </c>
      <c r="F7" s="6">
        <f>Tableau1[[#This Row],[QUANTITY]]*Tableau1[[#This Row],[UNIT RESALE PRICE]]</f>
        <v>108</v>
      </c>
    </row>
    <row r="8" spans="1:6" x14ac:dyDescent="0.25">
      <c r="A8" t="s">
        <v>10</v>
      </c>
      <c r="B8" t="s">
        <v>11</v>
      </c>
      <c r="C8">
        <f>1+4+1+3+6+4+7+1</f>
        <v>27</v>
      </c>
      <c r="D8" s="6">
        <v>5.5</v>
      </c>
      <c r="E8" s="6">
        <f>Tableau1[[#This Row],[UNIT PRICE]]*3</f>
        <v>16.5</v>
      </c>
      <c r="F8" s="6">
        <f>Tableau1[[#This Row],[QUANTITY]]*Tableau1[[#This Row],[UNIT RESALE PRICE]]</f>
        <v>445.5</v>
      </c>
    </row>
    <row r="9" spans="1:6" x14ac:dyDescent="0.25">
      <c r="A9" t="s">
        <v>12</v>
      </c>
      <c r="B9" t="s">
        <v>5</v>
      </c>
      <c r="C9">
        <v>12</v>
      </c>
      <c r="D9" s="6">
        <v>5</v>
      </c>
      <c r="E9" s="6">
        <f>Tableau1[[#This Row],[UNIT PRICE]]*3</f>
        <v>15</v>
      </c>
      <c r="F9" s="6">
        <f>Tableau1[[#This Row],[QUANTITY]]*Tableau1[[#This Row],[UNIT RESALE PRICE]]</f>
        <v>180</v>
      </c>
    </row>
    <row r="10" spans="1:6" x14ac:dyDescent="0.25">
      <c r="A10" t="s">
        <v>13</v>
      </c>
      <c r="B10" t="s">
        <v>1</v>
      </c>
      <c r="C10">
        <f>3+2</f>
        <v>5</v>
      </c>
      <c r="D10" s="6">
        <v>6</v>
      </c>
      <c r="E10" s="6">
        <f>Tableau1[[#This Row],[UNIT PRICE]]*3</f>
        <v>18</v>
      </c>
      <c r="F10" s="6">
        <f>Tableau1[[#This Row],[QUANTITY]]*Tableau1[[#This Row],[UNIT RESALE PRICE]]</f>
        <v>90</v>
      </c>
    </row>
    <row r="11" spans="1:6" x14ac:dyDescent="0.25">
      <c r="A11" t="s">
        <v>14</v>
      </c>
      <c r="B11" t="s">
        <v>15</v>
      </c>
      <c r="C11">
        <f>2+1+1+3+5+2</f>
        <v>14</v>
      </c>
      <c r="D11" s="6">
        <v>3</v>
      </c>
      <c r="E11" s="6">
        <f>Tableau1[[#This Row],[UNIT PRICE]]*3</f>
        <v>9</v>
      </c>
      <c r="F11" s="6">
        <f>Tableau1[[#This Row],[QUANTITY]]*Tableau1[[#This Row],[UNIT RESALE PRICE]]</f>
        <v>126</v>
      </c>
    </row>
    <row r="12" spans="1:6" x14ac:dyDescent="0.25">
      <c r="A12" t="s">
        <v>16</v>
      </c>
      <c r="B12" t="s">
        <v>15</v>
      </c>
      <c r="C12">
        <f>27+8+1+2+1+1</f>
        <v>40</v>
      </c>
      <c r="D12" s="6">
        <v>5.5</v>
      </c>
      <c r="E12" s="6">
        <f>Tableau1[[#This Row],[UNIT PRICE]]*3</f>
        <v>16.5</v>
      </c>
      <c r="F12" s="6">
        <f>Tableau1[[#This Row],[QUANTITY]]*Tableau1[[#This Row],[UNIT RESALE PRICE]]</f>
        <v>660</v>
      </c>
    </row>
    <row r="13" spans="1:6" x14ac:dyDescent="0.25">
      <c r="A13" t="s">
        <v>17</v>
      </c>
      <c r="B13" t="s">
        <v>18</v>
      </c>
      <c r="C13">
        <f>2+11+12+15</f>
        <v>40</v>
      </c>
      <c r="D13" s="6">
        <v>6</v>
      </c>
      <c r="E13" s="6">
        <f>Tableau1[[#This Row],[UNIT PRICE]]*3</f>
        <v>18</v>
      </c>
      <c r="F13" s="6">
        <f>Tableau1[[#This Row],[QUANTITY]]*Tableau1[[#This Row],[UNIT RESALE PRICE]]</f>
        <v>720</v>
      </c>
    </row>
    <row r="14" spans="1:6" x14ac:dyDescent="0.25">
      <c r="A14" t="s">
        <v>19</v>
      </c>
      <c r="B14" t="s">
        <v>15</v>
      </c>
      <c r="C14">
        <f>8+9+3+1+11+6+6+1</f>
        <v>45</v>
      </c>
      <c r="D14" s="6">
        <v>5</v>
      </c>
      <c r="E14" s="6">
        <f>Tableau1[[#This Row],[UNIT PRICE]]*3</f>
        <v>15</v>
      </c>
      <c r="F14" s="6">
        <f>Tableau1[[#This Row],[QUANTITY]]*Tableau1[[#This Row],[UNIT RESALE PRICE]]</f>
        <v>675</v>
      </c>
    </row>
    <row r="15" spans="1:6" x14ac:dyDescent="0.25">
      <c r="A15" t="s">
        <v>20</v>
      </c>
      <c r="B15" t="s">
        <v>4</v>
      </c>
      <c r="C15">
        <f>6+1+5</f>
        <v>12</v>
      </c>
      <c r="D15" s="6">
        <v>6</v>
      </c>
      <c r="E15" s="6">
        <f>Tableau1[[#This Row],[UNIT PRICE]]*3</f>
        <v>18</v>
      </c>
      <c r="F15" s="6">
        <f>Tableau1[[#This Row],[QUANTITY]]*Tableau1[[#This Row],[UNIT RESALE PRICE]]</f>
        <v>216</v>
      </c>
    </row>
    <row r="16" spans="1:6" x14ac:dyDescent="0.25">
      <c r="A16" t="s">
        <v>21</v>
      </c>
      <c r="B16" t="s">
        <v>18</v>
      </c>
      <c r="C16">
        <f>1+7+1+5</f>
        <v>14</v>
      </c>
      <c r="D16" s="6">
        <v>5</v>
      </c>
      <c r="E16" s="6">
        <f>Tableau1[[#This Row],[UNIT PRICE]]*3</f>
        <v>15</v>
      </c>
      <c r="F16" s="6">
        <f>Tableau1[[#This Row],[QUANTITY]]*Tableau1[[#This Row],[UNIT RESALE PRICE]]</f>
        <v>210</v>
      </c>
    </row>
    <row r="17" spans="1:6" x14ac:dyDescent="0.25">
      <c r="A17" t="s">
        <v>22</v>
      </c>
      <c r="B17" t="s">
        <v>1</v>
      </c>
      <c r="C17">
        <f>9+4</f>
        <v>13</v>
      </c>
      <c r="D17" s="6">
        <v>5</v>
      </c>
      <c r="E17" s="6">
        <f>Tableau1[[#This Row],[UNIT PRICE]]*3</f>
        <v>15</v>
      </c>
      <c r="F17" s="6">
        <f>Tableau1[[#This Row],[QUANTITY]]*Tableau1[[#This Row],[UNIT RESALE PRICE]]</f>
        <v>195</v>
      </c>
    </row>
    <row r="18" spans="1:6" x14ac:dyDescent="0.25">
      <c r="A18" t="s">
        <v>23</v>
      </c>
      <c r="B18" t="s">
        <v>24</v>
      </c>
      <c r="C18">
        <f>4+2+27+4+1+1+7+3+9+1+13+2+2</f>
        <v>76</v>
      </c>
      <c r="D18" s="6">
        <v>4</v>
      </c>
      <c r="E18" s="6">
        <f>Tableau1[[#This Row],[UNIT PRICE]]*3</f>
        <v>12</v>
      </c>
      <c r="F18" s="6">
        <f>Tableau1[[#This Row],[QUANTITY]]*Tableau1[[#This Row],[UNIT RESALE PRICE]]</f>
        <v>912</v>
      </c>
    </row>
    <row r="19" spans="1:6" x14ac:dyDescent="0.25">
      <c r="A19" t="s">
        <v>25</v>
      </c>
      <c r="B19" t="s">
        <v>7</v>
      </c>
      <c r="C19">
        <f>3+3+1+23+5+12</f>
        <v>47</v>
      </c>
      <c r="D19" s="6">
        <v>4</v>
      </c>
      <c r="E19" s="6">
        <f>Tableau1[[#This Row],[UNIT PRICE]]*3</f>
        <v>12</v>
      </c>
      <c r="F19" s="6">
        <f>Tableau1[[#This Row],[QUANTITY]]*Tableau1[[#This Row],[UNIT RESALE PRICE]]</f>
        <v>564</v>
      </c>
    </row>
    <row r="20" spans="1:6" x14ac:dyDescent="0.25">
      <c r="A20" t="s">
        <v>26</v>
      </c>
      <c r="B20" t="s">
        <v>5</v>
      </c>
      <c r="C20">
        <v>12</v>
      </c>
      <c r="D20" s="6">
        <v>6</v>
      </c>
      <c r="E20" s="6">
        <f>Tableau1[[#This Row],[UNIT PRICE]]*3</f>
        <v>18</v>
      </c>
      <c r="F20" s="6">
        <f>Tableau1[[#This Row],[QUANTITY]]*Tableau1[[#This Row],[UNIT RESALE PRICE]]</f>
        <v>216</v>
      </c>
    </row>
    <row r="21" spans="1:6" x14ac:dyDescent="0.25">
      <c r="A21" t="s">
        <v>27</v>
      </c>
      <c r="B21" t="s">
        <v>18</v>
      </c>
      <c r="C21">
        <f>16+1+17+4</f>
        <v>38</v>
      </c>
      <c r="D21" s="6">
        <v>4</v>
      </c>
      <c r="E21" s="6">
        <f>Tableau1[[#This Row],[UNIT PRICE]]*3</f>
        <v>12</v>
      </c>
      <c r="F21" s="6">
        <f>Tableau1[[#This Row],[QUANTITY]]*Tableau1[[#This Row],[UNIT RESALE PRICE]]</f>
        <v>456</v>
      </c>
    </row>
    <row r="22" spans="1:6" x14ac:dyDescent="0.25">
      <c r="A22" t="s">
        <v>28</v>
      </c>
      <c r="B22" t="s">
        <v>4</v>
      </c>
      <c r="C22">
        <f>26+1+11</f>
        <v>38</v>
      </c>
      <c r="D22" s="6">
        <v>2</v>
      </c>
      <c r="E22" s="6">
        <f>Tableau1[[#This Row],[UNIT PRICE]]*3</f>
        <v>6</v>
      </c>
      <c r="F22" s="6">
        <f>Tableau1[[#This Row],[QUANTITY]]*Tableau1[[#This Row],[UNIT RESALE PRICE]]</f>
        <v>228</v>
      </c>
    </row>
    <row r="23" spans="1:6" x14ac:dyDescent="0.25">
      <c r="A23" t="s">
        <v>29</v>
      </c>
      <c r="B23" t="s">
        <v>7</v>
      </c>
      <c r="C23">
        <f>27+8+7+12+14</f>
        <v>68</v>
      </c>
      <c r="D23" s="6">
        <v>5</v>
      </c>
      <c r="E23" s="6">
        <f>Tableau1[[#This Row],[UNIT PRICE]]*3</f>
        <v>15</v>
      </c>
      <c r="F23" s="6">
        <f>Tableau1[[#This Row],[QUANTITY]]*Tableau1[[#This Row],[UNIT RESALE PRICE]]</f>
        <v>1020</v>
      </c>
    </row>
    <row r="24" spans="1:6" x14ac:dyDescent="0.25">
      <c r="A24" t="s">
        <v>30</v>
      </c>
      <c r="B24" t="s">
        <v>1</v>
      </c>
      <c r="C24">
        <v>2</v>
      </c>
      <c r="D24" s="6">
        <v>3</v>
      </c>
      <c r="E24" s="6">
        <f>Tableau1[[#This Row],[UNIT PRICE]]*3</f>
        <v>9</v>
      </c>
      <c r="F24" s="6">
        <f>Tableau1[[#This Row],[QUANTITY]]*Tableau1[[#This Row],[UNIT RESALE PRICE]]</f>
        <v>18</v>
      </c>
    </row>
    <row r="25" spans="1:6" x14ac:dyDescent="0.25">
      <c r="A25" t="s">
        <v>31</v>
      </c>
      <c r="B25" t="s">
        <v>18</v>
      </c>
      <c r="C25">
        <f>14+21+29+9</f>
        <v>73</v>
      </c>
      <c r="D25" s="6">
        <v>2</v>
      </c>
      <c r="E25" s="6">
        <f>Tableau1[[#This Row],[UNIT PRICE]]*3</f>
        <v>6</v>
      </c>
      <c r="F25" s="6">
        <f>Tableau1[[#This Row],[QUANTITY]]*Tableau1[[#This Row],[UNIT RESALE PRICE]]</f>
        <v>438</v>
      </c>
    </row>
    <row r="26" spans="1:6" x14ac:dyDescent="0.25">
      <c r="A26" t="s">
        <v>32</v>
      </c>
      <c r="B26" t="s">
        <v>7</v>
      </c>
      <c r="C26">
        <f>8+14+1+8+1+1</f>
        <v>33</v>
      </c>
      <c r="D26" s="6">
        <v>2</v>
      </c>
      <c r="E26" s="6">
        <f>Tableau1[[#This Row],[UNIT PRICE]]*3</f>
        <v>6</v>
      </c>
      <c r="F26" s="6">
        <f>Tableau1[[#This Row],[QUANTITY]]*Tableau1[[#This Row],[UNIT RESALE PRICE]]</f>
        <v>198</v>
      </c>
    </row>
    <row r="27" spans="1:6" x14ac:dyDescent="0.25">
      <c r="A27" t="s">
        <v>33</v>
      </c>
      <c r="B27" t="s">
        <v>18</v>
      </c>
      <c r="C27">
        <f>1+1+4+4</f>
        <v>10</v>
      </c>
      <c r="D27" s="6">
        <v>4</v>
      </c>
      <c r="E27" s="6">
        <f>Tableau1[[#This Row],[UNIT PRICE]]*3</f>
        <v>12</v>
      </c>
      <c r="F27" s="6">
        <f>Tableau1[[#This Row],[QUANTITY]]*Tableau1[[#This Row],[UNIT RESALE PRICE]]</f>
        <v>120</v>
      </c>
    </row>
    <row r="28" spans="1:6" x14ac:dyDescent="0.25">
      <c r="A28" t="s">
        <v>34</v>
      </c>
      <c r="B28" t="s">
        <v>7</v>
      </c>
      <c r="C28">
        <f>10+7+7+12+1</f>
        <v>37</v>
      </c>
      <c r="D28" s="6">
        <v>6</v>
      </c>
      <c r="E28" s="6">
        <f>Tableau1[[#This Row],[UNIT PRICE]]*3</f>
        <v>18</v>
      </c>
      <c r="F28" s="6">
        <f>Tableau1[[#This Row],[QUANTITY]]*Tableau1[[#This Row],[UNIT RESALE PRICE]]</f>
        <v>666</v>
      </c>
    </row>
    <row r="29" spans="1:6" x14ac:dyDescent="0.25">
      <c r="A29" t="s">
        <v>35</v>
      </c>
      <c r="B29" t="s">
        <v>7</v>
      </c>
      <c r="C29" s="2">
        <f>15+1+4+13+11</f>
        <v>44</v>
      </c>
      <c r="D29" s="6">
        <v>3</v>
      </c>
      <c r="E29" s="6">
        <f>Tableau1[[#This Row],[UNIT PRICE]]*3</f>
        <v>9</v>
      </c>
      <c r="F29" s="6">
        <f>Tableau1[[#This Row],[QUANTITY]]*Tableau1[[#This Row],[UNIT RESALE PRICE]]</f>
        <v>396</v>
      </c>
    </row>
    <row r="30" spans="1:6" x14ac:dyDescent="0.25">
      <c r="A30" t="s">
        <v>36</v>
      </c>
      <c r="B30" t="s">
        <v>7</v>
      </c>
      <c r="C30" s="2">
        <f>6+5+8+5+8</f>
        <v>32</v>
      </c>
      <c r="D30" s="6">
        <v>4</v>
      </c>
      <c r="E30" s="6">
        <f>Tableau1[[#This Row],[UNIT PRICE]]*3</f>
        <v>12</v>
      </c>
      <c r="F30" s="6">
        <f>Tableau1[[#This Row],[QUANTITY]]*Tableau1[[#This Row],[UNIT RESALE PRICE]]</f>
        <v>384</v>
      </c>
    </row>
    <row r="31" spans="1:6" x14ac:dyDescent="0.25">
      <c r="A31" t="s">
        <v>37</v>
      </c>
      <c r="B31" t="s">
        <v>18</v>
      </c>
      <c r="C31" s="2">
        <f>9+14+13+10</f>
        <v>46</v>
      </c>
      <c r="D31" s="6">
        <v>5</v>
      </c>
      <c r="E31" s="6">
        <f>Tableau1[[#This Row],[UNIT PRICE]]*3</f>
        <v>15</v>
      </c>
      <c r="F31" s="6">
        <f>Tableau1[[#This Row],[QUANTITY]]*Tableau1[[#This Row],[UNIT RESALE PRICE]]</f>
        <v>690</v>
      </c>
    </row>
    <row r="32" spans="1:6" x14ac:dyDescent="0.25">
      <c r="A32" t="s">
        <v>38</v>
      </c>
      <c r="B32" t="s">
        <v>4</v>
      </c>
      <c r="C32" s="2">
        <f>7+1+8+5</f>
        <v>21</v>
      </c>
      <c r="D32" s="6">
        <v>5</v>
      </c>
      <c r="E32" s="6">
        <f>Tableau1[[#This Row],[UNIT PRICE]]*3</f>
        <v>15</v>
      </c>
      <c r="F32" s="6">
        <f>Tableau1[[#This Row],[QUANTITY]]*Tableau1[[#This Row],[UNIT RESALE PRICE]]</f>
        <v>315</v>
      </c>
    </row>
    <row r="33" spans="1:6" x14ac:dyDescent="0.25">
      <c r="A33" t="s">
        <v>39</v>
      </c>
      <c r="B33" t="s">
        <v>4</v>
      </c>
      <c r="C33" s="2">
        <f>2+6+1</f>
        <v>9</v>
      </c>
      <c r="D33" s="6">
        <v>3</v>
      </c>
      <c r="E33" s="6">
        <f>Tableau1[[#This Row],[UNIT PRICE]]*3</f>
        <v>9</v>
      </c>
      <c r="F33" s="6">
        <f>Tableau1[[#This Row],[QUANTITY]]*Tableau1[[#This Row],[UNIT RESALE PRICE]]</f>
        <v>81</v>
      </c>
    </row>
    <row r="34" spans="1:6" x14ac:dyDescent="0.25">
      <c r="A34" t="s">
        <v>40</v>
      </c>
      <c r="B34" t="s">
        <v>18</v>
      </c>
      <c r="C34" s="2">
        <f>38+14+17+11</f>
        <v>80</v>
      </c>
      <c r="D34" s="6">
        <v>4</v>
      </c>
      <c r="E34" s="6">
        <f>Tableau1[[#This Row],[UNIT PRICE]]*3</f>
        <v>12</v>
      </c>
      <c r="F34" s="6">
        <f>Tableau1[[#This Row],[QUANTITY]]*Tableau1[[#This Row],[UNIT RESALE PRICE]]</f>
        <v>960</v>
      </c>
    </row>
    <row r="35" spans="1:6" x14ac:dyDescent="0.25">
      <c r="A35" t="s">
        <v>41</v>
      </c>
      <c r="B35" t="s">
        <v>4</v>
      </c>
      <c r="C35" s="2">
        <f>1+1+7</f>
        <v>9</v>
      </c>
      <c r="D35" s="6">
        <v>5</v>
      </c>
      <c r="E35" s="6">
        <f>Tableau1[[#This Row],[UNIT PRICE]]*3</f>
        <v>15</v>
      </c>
      <c r="F35" s="6">
        <f>Tableau1[[#This Row],[QUANTITY]]*Tableau1[[#This Row],[UNIT RESALE PRICE]]</f>
        <v>135</v>
      </c>
    </row>
    <row r="36" spans="1:6" x14ac:dyDescent="0.25">
      <c r="A36" t="s">
        <v>42</v>
      </c>
      <c r="B36" t="s">
        <v>18</v>
      </c>
      <c r="C36" s="2">
        <f>2+1+1+2+1</f>
        <v>7</v>
      </c>
      <c r="D36" s="6">
        <v>3</v>
      </c>
      <c r="E36" s="6">
        <f>Tableau1[[#This Row],[UNIT PRICE]]*3</f>
        <v>9</v>
      </c>
      <c r="F36" s="6">
        <f>Tableau1[[#This Row],[QUANTITY]]*Tableau1[[#This Row],[UNIT RESALE PRICE]]</f>
        <v>63</v>
      </c>
    </row>
    <row r="37" spans="1:6" x14ac:dyDescent="0.25">
      <c r="A37" t="s">
        <v>43</v>
      </c>
      <c r="B37" t="s">
        <v>4</v>
      </c>
      <c r="C37" s="2">
        <f>1+1+1</f>
        <v>3</v>
      </c>
      <c r="D37" s="6">
        <v>3</v>
      </c>
      <c r="E37" s="6">
        <f>Tableau1[[#This Row],[UNIT PRICE]]*3</f>
        <v>9</v>
      </c>
      <c r="F37" s="6">
        <f>Tableau1[[#This Row],[QUANTITY]]*Tableau1[[#This Row],[UNIT RESALE PRICE]]</f>
        <v>27</v>
      </c>
    </row>
    <row r="38" spans="1:6" x14ac:dyDescent="0.25">
      <c r="A38" t="s">
        <v>44</v>
      </c>
      <c r="B38" t="s">
        <v>4</v>
      </c>
      <c r="C38" s="2">
        <f>3+3+10</f>
        <v>16</v>
      </c>
      <c r="D38" s="6">
        <v>4</v>
      </c>
      <c r="E38" s="6">
        <f>Tableau1[[#This Row],[UNIT PRICE]]*3</f>
        <v>12</v>
      </c>
      <c r="F38" s="6">
        <f>Tableau1[[#This Row],[QUANTITY]]*Tableau1[[#This Row],[UNIT RESALE PRICE]]</f>
        <v>192</v>
      </c>
    </row>
    <row r="39" spans="1:6" x14ac:dyDescent="0.25">
      <c r="A39" t="s">
        <v>45</v>
      </c>
      <c r="B39" t="s">
        <v>18</v>
      </c>
      <c r="C39" s="2">
        <f>15+9+2+17</f>
        <v>43</v>
      </c>
      <c r="D39" s="6">
        <v>1</v>
      </c>
      <c r="E39" s="6">
        <f>Tableau1[[#This Row],[UNIT PRICE]]*3</f>
        <v>3</v>
      </c>
      <c r="F39" s="6">
        <f>Tableau1[[#This Row],[QUANTITY]]*Tableau1[[#This Row],[UNIT RESALE PRICE]]</f>
        <v>129</v>
      </c>
    </row>
    <row r="40" spans="1:6" x14ac:dyDescent="0.25">
      <c r="A40" t="s">
        <v>46</v>
      </c>
      <c r="B40" t="s">
        <v>18</v>
      </c>
      <c r="C40" s="2">
        <f>5+4+14+1+3</f>
        <v>27</v>
      </c>
      <c r="D40" s="6">
        <v>5</v>
      </c>
      <c r="E40" s="6">
        <f>Tableau1[[#This Row],[UNIT PRICE]]*3</f>
        <v>15</v>
      </c>
      <c r="F40" s="6">
        <f>Tableau1[[#This Row],[QUANTITY]]*Tableau1[[#This Row],[UNIT RESALE PRICE]]</f>
        <v>405</v>
      </c>
    </row>
    <row r="41" spans="1:6" x14ac:dyDescent="0.25">
      <c r="A41" t="s">
        <v>47</v>
      </c>
      <c r="B41" t="s">
        <v>7</v>
      </c>
      <c r="C41" s="2">
        <f>3+1+24+4+5+2</f>
        <v>39</v>
      </c>
      <c r="D41" s="6">
        <v>5</v>
      </c>
      <c r="E41" s="6">
        <f>Tableau1[[#This Row],[UNIT PRICE]]*3</f>
        <v>15</v>
      </c>
      <c r="F41" s="6">
        <f>Tableau1[[#This Row],[QUANTITY]]*Tableau1[[#This Row],[UNIT RESALE PRICE]]</f>
        <v>585</v>
      </c>
    </row>
    <row r="42" spans="1:6" x14ac:dyDescent="0.25">
      <c r="A42" t="s">
        <v>48</v>
      </c>
      <c r="B42" t="s">
        <v>15</v>
      </c>
      <c r="C42" s="2">
        <f>9+2+7+9+5+12</f>
        <v>44</v>
      </c>
      <c r="D42" s="6">
        <v>5</v>
      </c>
      <c r="E42" s="6">
        <f>Tableau1[[#This Row],[UNIT PRICE]]*3</f>
        <v>15</v>
      </c>
      <c r="F42" s="6">
        <f>Tableau1[[#This Row],[QUANTITY]]*Tableau1[[#This Row],[UNIT RESALE PRICE]]</f>
        <v>660</v>
      </c>
    </row>
    <row r="43" spans="1:6" x14ac:dyDescent="0.25">
      <c r="A43" t="s">
        <v>50</v>
      </c>
      <c r="B43" t="s">
        <v>1</v>
      </c>
      <c r="C43" s="2">
        <f>5+6</f>
        <v>11</v>
      </c>
      <c r="D43" s="6">
        <v>5</v>
      </c>
      <c r="E43" s="6">
        <f>Tableau1[[#This Row],[UNIT PRICE]]*3</f>
        <v>15</v>
      </c>
      <c r="F43" s="6">
        <f>Tableau1[[#This Row],[QUANTITY]]*Tableau1[[#This Row],[UNIT RESALE PRICE]]</f>
        <v>165</v>
      </c>
    </row>
    <row r="44" spans="1:6" x14ac:dyDescent="0.25">
      <c r="A44" t="s">
        <v>49</v>
      </c>
      <c r="B44" t="s">
        <v>4</v>
      </c>
      <c r="C44" s="2">
        <f>21+4+19</f>
        <v>44</v>
      </c>
      <c r="D44" s="6">
        <v>5</v>
      </c>
      <c r="E44" s="6">
        <f>Tableau1[[#This Row],[UNIT PRICE]]*3</f>
        <v>15</v>
      </c>
      <c r="F44" s="6">
        <f>Tableau1[[#This Row],[QUANTITY]]*Tableau1[[#This Row],[UNIT RESALE PRICE]]</f>
        <v>660</v>
      </c>
    </row>
    <row r="45" spans="1:6" x14ac:dyDescent="0.25">
      <c r="A45" t="s">
        <v>51</v>
      </c>
      <c r="B45" t="s">
        <v>18</v>
      </c>
      <c r="C45" s="2">
        <f>10+4+10+28</f>
        <v>52</v>
      </c>
      <c r="D45" s="6">
        <v>2</v>
      </c>
      <c r="E45" s="6">
        <f>Tableau1[[#This Row],[UNIT PRICE]]*3</f>
        <v>6</v>
      </c>
      <c r="F45" s="6">
        <f>Tableau1[[#This Row],[QUANTITY]]*Tableau1[[#This Row],[UNIT RESALE PRICE]]</f>
        <v>312</v>
      </c>
    </row>
    <row r="46" spans="1:6" x14ac:dyDescent="0.25">
      <c r="A46" t="s">
        <v>52</v>
      </c>
      <c r="B46" t="s">
        <v>5</v>
      </c>
      <c r="C46" s="2">
        <v>4</v>
      </c>
      <c r="D46" s="6">
        <v>4</v>
      </c>
      <c r="E46" s="6">
        <f>Tableau1[[#This Row],[UNIT PRICE]]*3</f>
        <v>12</v>
      </c>
      <c r="F46" s="6">
        <f>Tableau1[[#This Row],[QUANTITY]]*Tableau1[[#This Row],[UNIT RESALE PRICE]]</f>
        <v>48</v>
      </c>
    </row>
    <row r="47" spans="1:6" x14ac:dyDescent="0.25">
      <c r="A47" t="s">
        <v>53</v>
      </c>
      <c r="B47" t="s">
        <v>15</v>
      </c>
      <c r="C47" s="2">
        <f>1+7+25+7+2+4+7</f>
        <v>53</v>
      </c>
      <c r="D47" s="6">
        <v>4.5</v>
      </c>
      <c r="E47" s="6">
        <f>Tableau1[[#This Row],[UNIT PRICE]]*3</f>
        <v>13.5</v>
      </c>
      <c r="F47" s="6">
        <f>Tableau1[[#This Row],[QUANTITY]]*Tableau1[[#This Row],[UNIT RESALE PRICE]]</f>
        <v>715.5</v>
      </c>
    </row>
    <row r="48" spans="1:6" x14ac:dyDescent="0.25">
      <c r="A48" t="s">
        <v>54</v>
      </c>
      <c r="B48" t="s">
        <v>55</v>
      </c>
      <c r="C48" s="2">
        <f>14+12+11+9+11+12+1</f>
        <v>70</v>
      </c>
      <c r="D48" s="6">
        <v>5.5</v>
      </c>
      <c r="E48" s="6">
        <f>Tableau1[[#This Row],[UNIT PRICE]]*3</f>
        <v>16.5</v>
      </c>
      <c r="F48" s="6">
        <f>Tableau1[[#This Row],[QUANTITY]]*Tableau1[[#This Row],[UNIT RESALE PRICE]]</f>
        <v>1155</v>
      </c>
    </row>
    <row r="49" spans="1:6" x14ac:dyDescent="0.25">
      <c r="A49" t="s">
        <v>56</v>
      </c>
      <c r="B49" t="s">
        <v>1</v>
      </c>
      <c r="C49" s="2">
        <f>4+10</f>
        <v>14</v>
      </c>
      <c r="D49" s="6">
        <v>3</v>
      </c>
      <c r="E49" s="6">
        <f>Tableau1[[#This Row],[UNIT PRICE]]*3</f>
        <v>9</v>
      </c>
      <c r="F49" s="6">
        <f>Tableau1[[#This Row],[QUANTITY]]*Tableau1[[#This Row],[UNIT RESALE PRICE]]</f>
        <v>126</v>
      </c>
    </row>
    <row r="50" spans="1:6" x14ac:dyDescent="0.25">
      <c r="A50" t="s">
        <v>57</v>
      </c>
      <c r="B50" t="s">
        <v>4</v>
      </c>
      <c r="C50" s="2">
        <f>10+8+10</f>
        <v>28</v>
      </c>
      <c r="D50" s="6">
        <v>5</v>
      </c>
      <c r="E50" s="6">
        <f>Tableau1[[#This Row],[UNIT PRICE]]*3</f>
        <v>15</v>
      </c>
      <c r="F50" s="6">
        <f>Tableau1[[#This Row],[QUANTITY]]*Tableau1[[#This Row],[UNIT RESALE PRICE]]</f>
        <v>420</v>
      </c>
    </row>
    <row r="51" spans="1:6" x14ac:dyDescent="0.25">
      <c r="A51" t="s">
        <v>58</v>
      </c>
      <c r="B51" t="s">
        <v>18</v>
      </c>
      <c r="C51" s="2">
        <f>1+1+11+17</f>
        <v>30</v>
      </c>
      <c r="D51" s="6">
        <v>5</v>
      </c>
      <c r="E51" s="6">
        <f>Tableau1[[#This Row],[UNIT PRICE]]*3</f>
        <v>15</v>
      </c>
      <c r="F51" s="6">
        <f>Tableau1[[#This Row],[QUANTITY]]*Tableau1[[#This Row],[UNIT RESALE PRICE]]</f>
        <v>450</v>
      </c>
    </row>
    <row r="52" spans="1:6" x14ac:dyDescent="0.25">
      <c r="A52" t="s">
        <v>59</v>
      </c>
      <c r="B52" t="s">
        <v>18</v>
      </c>
      <c r="C52" s="2">
        <f>13+2+1+4</f>
        <v>20</v>
      </c>
      <c r="D52" s="6">
        <v>3</v>
      </c>
      <c r="E52" s="6">
        <f>Tableau1[[#This Row],[UNIT PRICE]]*3</f>
        <v>9</v>
      </c>
      <c r="F52" s="6">
        <f>Tableau1[[#This Row],[QUANTITY]]*Tableau1[[#This Row],[UNIT RESALE PRICE]]</f>
        <v>180</v>
      </c>
    </row>
    <row r="53" spans="1:6" x14ac:dyDescent="0.25">
      <c r="A53" t="s">
        <v>60</v>
      </c>
      <c r="B53" t="s">
        <v>7</v>
      </c>
      <c r="C53" s="2">
        <f>3+2+3+5+2</f>
        <v>15</v>
      </c>
      <c r="D53" s="6">
        <v>8.5</v>
      </c>
      <c r="E53" s="6">
        <f>Tableau1[[#This Row],[UNIT PRICE]]*3</f>
        <v>25.5</v>
      </c>
      <c r="F53" s="6">
        <f>Tableau1[[#This Row],[QUANTITY]]*Tableau1[[#This Row],[UNIT RESALE PRICE]]</f>
        <v>382.5</v>
      </c>
    </row>
    <row r="54" spans="1:6" x14ac:dyDescent="0.25">
      <c r="A54" t="s">
        <v>61</v>
      </c>
      <c r="B54" t="s">
        <v>1</v>
      </c>
      <c r="C54" s="2">
        <f>8+3</f>
        <v>11</v>
      </c>
      <c r="D54" s="6">
        <v>2</v>
      </c>
      <c r="E54" s="6">
        <f>Tableau1[[#This Row],[UNIT PRICE]]*3</f>
        <v>6</v>
      </c>
      <c r="F54" s="6">
        <f>Tableau1[[#This Row],[QUANTITY]]*Tableau1[[#This Row],[UNIT RESALE PRICE]]</f>
        <v>66</v>
      </c>
    </row>
    <row r="55" spans="1:6" x14ac:dyDescent="0.25">
      <c r="A55" t="s">
        <v>62</v>
      </c>
      <c r="B55" t="s">
        <v>7</v>
      </c>
      <c r="C55" s="2">
        <f>3+5+3+3+1+12</f>
        <v>27</v>
      </c>
      <c r="D55" s="6">
        <v>5.5</v>
      </c>
      <c r="E55" s="6">
        <f>Tableau1[[#This Row],[UNIT PRICE]]*3</f>
        <v>16.5</v>
      </c>
      <c r="F55" s="6">
        <f>Tableau1[[#This Row],[QUANTITY]]*Tableau1[[#This Row],[UNIT RESALE PRICE]]</f>
        <v>445.5</v>
      </c>
    </row>
    <row r="56" spans="1:6" x14ac:dyDescent="0.25">
      <c r="A56" t="s">
        <v>63</v>
      </c>
      <c r="B56" t="s">
        <v>64</v>
      </c>
      <c r="C56" s="2">
        <f>3+1+1+1+1+1+1+1+1+1+1</f>
        <v>13</v>
      </c>
      <c r="D56" s="6">
        <v>2</v>
      </c>
      <c r="E56" s="6">
        <f>Tableau1[[#This Row],[UNIT PRICE]]*3</f>
        <v>6</v>
      </c>
      <c r="F56" s="6">
        <f>Tableau1[[#This Row],[QUANTITY]]*Tableau1[[#This Row],[UNIT RESALE PRICE]]</f>
        <v>78</v>
      </c>
    </row>
    <row r="57" spans="1:6" x14ac:dyDescent="0.25">
      <c r="A57" t="s">
        <v>65</v>
      </c>
      <c r="B57" t="s">
        <v>11</v>
      </c>
      <c r="C57" s="2">
        <f>28+27+4+3+3+1+1+3</f>
        <v>70</v>
      </c>
      <c r="D57" s="6">
        <v>5</v>
      </c>
      <c r="E57" s="6">
        <f>Tableau1[[#This Row],[UNIT PRICE]]*3</f>
        <v>15</v>
      </c>
      <c r="F57" s="6">
        <f>Tableau1[[#This Row],[QUANTITY]]*Tableau1[[#This Row],[UNIT RESALE PRICE]]</f>
        <v>1050</v>
      </c>
    </row>
    <row r="58" spans="1:6" x14ac:dyDescent="0.25">
      <c r="A58" t="s">
        <v>66</v>
      </c>
      <c r="B58" t="s">
        <v>7</v>
      </c>
      <c r="C58" s="2">
        <f>20+5+15+10+20</f>
        <v>70</v>
      </c>
      <c r="D58" s="6">
        <v>5</v>
      </c>
      <c r="E58" s="6">
        <f>Tableau1[[#This Row],[UNIT PRICE]]*3</f>
        <v>15</v>
      </c>
      <c r="F58" s="6">
        <f>Tableau1[[#This Row],[QUANTITY]]*Tableau1[[#This Row],[UNIT RESALE PRICE]]</f>
        <v>1050</v>
      </c>
    </row>
    <row r="59" spans="1:6" x14ac:dyDescent="0.25">
      <c r="A59" t="s">
        <v>67</v>
      </c>
      <c r="B59" t="s">
        <v>7</v>
      </c>
      <c r="C59" s="2">
        <f>17+9+12+28+6</f>
        <v>72</v>
      </c>
      <c r="D59" s="6">
        <v>5</v>
      </c>
      <c r="E59" s="6">
        <f>Tableau1[[#This Row],[UNIT PRICE]]*3</f>
        <v>15</v>
      </c>
      <c r="F59" s="6">
        <f>Tableau1[[#This Row],[QUANTITY]]*Tableau1[[#This Row],[UNIT RESALE PRICE]]</f>
        <v>1080</v>
      </c>
    </row>
    <row r="60" spans="1:6" x14ac:dyDescent="0.25">
      <c r="A60" t="s">
        <v>68</v>
      </c>
      <c r="B60" t="s">
        <v>69</v>
      </c>
      <c r="C60" s="2">
        <f>16+3+5+7+6+6+3+2+2+1+1+1+1</f>
        <v>54</v>
      </c>
      <c r="D60" s="6">
        <v>4</v>
      </c>
      <c r="E60" s="6">
        <f>Tableau1[[#This Row],[UNIT PRICE]]*3</f>
        <v>12</v>
      </c>
      <c r="F60" s="6">
        <f>Tableau1[[#This Row],[QUANTITY]]*Tableau1[[#This Row],[UNIT RESALE PRICE]]</f>
        <v>648</v>
      </c>
    </row>
    <row r="61" spans="1:6" x14ac:dyDescent="0.25">
      <c r="A61" t="s">
        <v>70</v>
      </c>
      <c r="B61" t="s">
        <v>15</v>
      </c>
      <c r="C61" s="2">
        <f>2+13+1+1+4+3</f>
        <v>24</v>
      </c>
      <c r="D61" s="6">
        <v>3</v>
      </c>
      <c r="E61" s="6">
        <f>Tableau1[[#This Row],[UNIT PRICE]]*3</f>
        <v>9</v>
      </c>
      <c r="F61" s="6">
        <f>Tableau1[[#This Row],[QUANTITY]]*Tableau1[[#This Row],[UNIT RESALE PRICE]]</f>
        <v>216</v>
      </c>
    </row>
    <row r="62" spans="1:6" x14ac:dyDescent="0.25">
      <c r="A62" t="s">
        <v>71</v>
      </c>
      <c r="B62" t="s">
        <v>72</v>
      </c>
      <c r="C62" s="2">
        <f>6+3+1+4+5+1+2+1+1</f>
        <v>24</v>
      </c>
      <c r="D62" s="6">
        <v>2.5</v>
      </c>
      <c r="E62" s="6">
        <f>Tableau1[[#This Row],[UNIT PRICE]]*3</f>
        <v>7.5</v>
      </c>
      <c r="F62" s="6">
        <f>Tableau1[[#This Row],[QUANTITY]]*Tableau1[[#This Row],[UNIT RESALE PRICE]]</f>
        <v>180</v>
      </c>
    </row>
    <row r="63" spans="1:6" x14ac:dyDescent="0.25">
      <c r="A63" t="s">
        <v>73</v>
      </c>
      <c r="B63" t="s">
        <v>4</v>
      </c>
      <c r="C63" s="2">
        <f>5+1+7</f>
        <v>13</v>
      </c>
      <c r="D63" s="6">
        <v>4</v>
      </c>
      <c r="E63" s="6">
        <f>Tableau1[[#This Row],[UNIT PRICE]]*3</f>
        <v>12</v>
      </c>
      <c r="F63" s="6">
        <f>Tableau1[[#This Row],[QUANTITY]]*Tableau1[[#This Row],[UNIT RESALE PRICE]]</f>
        <v>156</v>
      </c>
    </row>
    <row r="64" spans="1:6" x14ac:dyDescent="0.25">
      <c r="A64" t="s">
        <v>74</v>
      </c>
      <c r="B64" t="s">
        <v>4</v>
      </c>
      <c r="C64" s="2">
        <f>1+10+1</f>
        <v>12</v>
      </c>
      <c r="D64" s="6">
        <v>4</v>
      </c>
      <c r="E64" s="6">
        <f>Tableau1[[#This Row],[UNIT PRICE]]*3</f>
        <v>12</v>
      </c>
      <c r="F64" s="6">
        <f>Tableau1[[#This Row],[QUANTITY]]*Tableau1[[#This Row],[UNIT RESALE PRICE]]</f>
        <v>144</v>
      </c>
    </row>
    <row r="65" spans="1:6" x14ac:dyDescent="0.25">
      <c r="A65" t="s">
        <v>75</v>
      </c>
      <c r="B65" t="s">
        <v>4</v>
      </c>
      <c r="C65" s="2">
        <f>4+1+4</f>
        <v>9</v>
      </c>
      <c r="D65" s="6">
        <v>2</v>
      </c>
      <c r="E65" s="6">
        <f>Tableau1[[#This Row],[UNIT PRICE]]*3</f>
        <v>6</v>
      </c>
      <c r="F65" s="6">
        <f>Tableau1[[#This Row],[QUANTITY]]*Tableau1[[#This Row],[UNIT RESALE PRICE]]</f>
        <v>54</v>
      </c>
    </row>
    <row r="66" spans="1:6" x14ac:dyDescent="0.25">
      <c r="A66" t="s">
        <v>76</v>
      </c>
      <c r="B66" t="s">
        <v>11</v>
      </c>
      <c r="C66" s="2">
        <f>17+8+2+1+6+2+5+1</f>
        <v>42</v>
      </c>
      <c r="D66" s="6">
        <v>2</v>
      </c>
      <c r="E66" s="6">
        <f>Tableau1[[#This Row],[UNIT PRICE]]*3</f>
        <v>6</v>
      </c>
      <c r="F66" s="6">
        <f>Tableau1[[#This Row],[QUANTITY]]*Tableau1[[#This Row],[UNIT RESALE PRICE]]</f>
        <v>252</v>
      </c>
    </row>
    <row r="67" spans="1:6" x14ac:dyDescent="0.25">
      <c r="A67" t="s">
        <v>77</v>
      </c>
      <c r="B67" t="s">
        <v>7</v>
      </c>
      <c r="C67" s="2">
        <f>30+24+34+25+30</f>
        <v>143</v>
      </c>
      <c r="D67" s="6">
        <v>4</v>
      </c>
      <c r="E67" s="6">
        <f>Tableau1[[#This Row],[UNIT PRICE]]*3</f>
        <v>12</v>
      </c>
      <c r="F67" s="6">
        <f>Tableau1[[#This Row],[QUANTITY]]*Tableau1[[#This Row],[UNIT RESALE PRICE]]</f>
        <v>1716</v>
      </c>
    </row>
    <row r="68" spans="1:6" x14ac:dyDescent="0.25">
      <c r="A68" t="s">
        <v>78</v>
      </c>
      <c r="B68" t="s">
        <v>18</v>
      </c>
      <c r="C68" s="2">
        <f>12+3+2+1</f>
        <v>18</v>
      </c>
      <c r="D68" s="6">
        <v>4</v>
      </c>
      <c r="E68" s="6">
        <f>Tableau1[[#This Row],[UNIT PRICE]]*3</f>
        <v>12</v>
      </c>
      <c r="F68" s="6">
        <f>Tableau1[[#This Row],[QUANTITY]]*Tableau1[[#This Row],[UNIT RESALE PRICE]]</f>
        <v>216</v>
      </c>
    </row>
    <row r="69" spans="1:6" x14ac:dyDescent="0.25">
      <c r="A69" t="s">
        <v>79</v>
      </c>
      <c r="B69" t="s">
        <v>18</v>
      </c>
      <c r="C69" s="2">
        <f>13+35+4+1</f>
        <v>53</v>
      </c>
      <c r="D69" s="6">
        <v>2</v>
      </c>
      <c r="E69" s="6">
        <f>Tableau1[[#This Row],[UNIT PRICE]]*3</f>
        <v>6</v>
      </c>
      <c r="F69" s="6">
        <f>Tableau1[[#This Row],[QUANTITY]]*Tableau1[[#This Row],[UNIT RESALE PRICE]]</f>
        <v>318</v>
      </c>
    </row>
    <row r="70" spans="1:6" x14ac:dyDescent="0.25">
      <c r="A70" t="s">
        <v>80</v>
      </c>
      <c r="B70" t="s">
        <v>4</v>
      </c>
      <c r="C70" s="2">
        <f>10+6+10</f>
        <v>26</v>
      </c>
      <c r="D70" s="6">
        <v>4</v>
      </c>
      <c r="E70" s="6">
        <f>Tableau1[[#This Row],[UNIT PRICE]]*3</f>
        <v>12</v>
      </c>
      <c r="F70" s="6">
        <f>Tableau1[[#This Row],[QUANTITY]]*Tableau1[[#This Row],[UNIT RESALE PRICE]]</f>
        <v>312</v>
      </c>
    </row>
    <row r="71" spans="1:6" x14ac:dyDescent="0.25">
      <c r="A71" t="s">
        <v>81</v>
      </c>
      <c r="B71" t="s">
        <v>82</v>
      </c>
      <c r="C71" s="2">
        <f>25+23+22+58+68+9+3+34+29+13+18+2</f>
        <v>304</v>
      </c>
      <c r="D71" s="6">
        <v>3</v>
      </c>
      <c r="E71" s="6">
        <f>Tableau1[[#This Row],[UNIT PRICE]]*3</f>
        <v>9</v>
      </c>
      <c r="F71" s="6">
        <f>Tableau1[[#This Row],[QUANTITY]]*Tableau1[[#This Row],[UNIT RESALE PRICE]]</f>
        <v>2736</v>
      </c>
    </row>
    <row r="72" spans="1:6" x14ac:dyDescent="0.25">
      <c r="A72" t="s">
        <v>83</v>
      </c>
      <c r="B72" t="s">
        <v>18</v>
      </c>
      <c r="C72" s="2">
        <f>10+16+7+2</f>
        <v>35</v>
      </c>
      <c r="D72" s="6">
        <v>3</v>
      </c>
      <c r="E72" s="6">
        <f>Tableau1[[#This Row],[UNIT PRICE]]*3</f>
        <v>9</v>
      </c>
      <c r="F72" s="6">
        <f>Tableau1[[#This Row],[QUANTITY]]*Tableau1[[#This Row],[UNIT RESALE PRICE]]</f>
        <v>315</v>
      </c>
    </row>
    <row r="73" spans="1:6" x14ac:dyDescent="0.25">
      <c r="A73" t="s">
        <v>84</v>
      </c>
      <c r="B73" t="s">
        <v>64</v>
      </c>
      <c r="C73" s="2">
        <f>3+12+3+2+4+6+8+1+1+1+1</f>
        <v>42</v>
      </c>
      <c r="D73" s="6">
        <v>3</v>
      </c>
      <c r="E73" s="6">
        <f>Tableau1[[#This Row],[UNIT PRICE]]*3</f>
        <v>9</v>
      </c>
      <c r="F73" s="6">
        <f>Tableau1[[#This Row],[QUANTITY]]*Tableau1[[#This Row],[UNIT RESALE PRICE]]</f>
        <v>378</v>
      </c>
    </row>
    <row r="74" spans="1:6" x14ac:dyDescent="0.25">
      <c r="A74" t="s">
        <v>85</v>
      </c>
      <c r="B74" t="s">
        <v>1</v>
      </c>
      <c r="C74" s="2">
        <f>9+6</f>
        <v>15</v>
      </c>
      <c r="D74" s="6">
        <v>2</v>
      </c>
      <c r="E74" s="6">
        <f>Tableau1[[#This Row],[UNIT PRICE]]*3</f>
        <v>6</v>
      </c>
      <c r="F74" s="6">
        <f>Tableau1[[#This Row],[QUANTITY]]*Tableau1[[#This Row],[UNIT RESALE PRICE]]</f>
        <v>90</v>
      </c>
    </row>
    <row r="75" spans="1:6" x14ac:dyDescent="0.25">
      <c r="A75" t="s">
        <v>86</v>
      </c>
      <c r="B75" t="s">
        <v>87</v>
      </c>
      <c r="C75" s="2">
        <f>26+6+31+31+3+8+11+2+3+5+2+5+1+1+1+1+1</f>
        <v>138</v>
      </c>
      <c r="D75" s="6">
        <v>2.5</v>
      </c>
      <c r="E75" s="6">
        <f>Tableau1[[#This Row],[UNIT PRICE]]*3</f>
        <v>7.5</v>
      </c>
      <c r="F75" s="6">
        <f>Tableau1[[#This Row],[QUANTITY]]*Tableau1[[#This Row],[UNIT RESALE PRICE]]</f>
        <v>1035</v>
      </c>
    </row>
    <row r="76" spans="1:6" x14ac:dyDescent="0.25">
      <c r="A76" t="s">
        <v>88</v>
      </c>
      <c r="B76" t="s">
        <v>1</v>
      </c>
      <c r="C76" s="2">
        <f>6+15</f>
        <v>21</v>
      </c>
      <c r="D76" s="6">
        <v>3</v>
      </c>
      <c r="E76" s="6">
        <f>Tableau1[[#This Row],[UNIT PRICE]]*3</f>
        <v>9</v>
      </c>
      <c r="F76" s="6">
        <f>Tableau1[[#This Row],[QUANTITY]]*Tableau1[[#This Row],[UNIT RESALE PRICE]]</f>
        <v>189</v>
      </c>
    </row>
    <row r="77" spans="1:6" x14ac:dyDescent="0.25">
      <c r="A77" t="s">
        <v>89</v>
      </c>
      <c r="B77" t="s">
        <v>55</v>
      </c>
      <c r="C77" s="2">
        <f>10+21+10+16+16+18+15</f>
        <v>106</v>
      </c>
      <c r="D77" s="6">
        <v>5.5</v>
      </c>
      <c r="E77" s="6">
        <f>Tableau1[[#This Row],[UNIT PRICE]]*3</f>
        <v>16.5</v>
      </c>
      <c r="F77" s="6">
        <f>Tableau1[[#This Row],[QUANTITY]]*Tableau1[[#This Row],[UNIT RESALE PRICE]]</f>
        <v>1749</v>
      </c>
    </row>
    <row r="78" spans="1:6" x14ac:dyDescent="0.25">
      <c r="A78" t="s">
        <v>90</v>
      </c>
      <c r="B78" t="s">
        <v>55</v>
      </c>
      <c r="C78" s="2">
        <f>20+10+4+2+2+1+3</f>
        <v>42</v>
      </c>
      <c r="D78" s="6">
        <v>3</v>
      </c>
      <c r="E78" s="6">
        <f>Tableau1[[#This Row],[UNIT PRICE]]*3</f>
        <v>9</v>
      </c>
      <c r="F78" s="6">
        <f>Tableau1[[#This Row],[QUANTITY]]*Tableau1[[#This Row],[UNIT RESALE PRICE]]</f>
        <v>378</v>
      </c>
    </row>
    <row r="79" spans="1:6" x14ac:dyDescent="0.25">
      <c r="A79" t="s">
        <v>91</v>
      </c>
      <c r="B79" t="s">
        <v>4</v>
      </c>
      <c r="C79" s="2">
        <f>4+2+6</f>
        <v>12</v>
      </c>
      <c r="D79" s="6">
        <v>1.5</v>
      </c>
      <c r="E79" s="6">
        <f>Tableau1[[#This Row],[UNIT PRICE]]*3</f>
        <v>4.5</v>
      </c>
      <c r="F79" s="6">
        <f>Tableau1[[#This Row],[QUANTITY]]*Tableau1[[#This Row],[UNIT RESALE PRICE]]</f>
        <v>54</v>
      </c>
    </row>
    <row r="80" spans="1:6" x14ac:dyDescent="0.25">
      <c r="A80" t="s">
        <v>92</v>
      </c>
      <c r="B80" t="s">
        <v>7</v>
      </c>
      <c r="C80" s="2">
        <f>20+12+5+41+10</f>
        <v>88</v>
      </c>
      <c r="D80" s="6">
        <v>3</v>
      </c>
      <c r="E80" s="6">
        <f>Tableau1[[#This Row],[UNIT PRICE]]*3</f>
        <v>9</v>
      </c>
      <c r="F80" s="6">
        <f>Tableau1[[#This Row],[QUANTITY]]*Tableau1[[#This Row],[UNIT RESALE PRICE]]</f>
        <v>792</v>
      </c>
    </row>
    <row r="81" spans="1:6" x14ac:dyDescent="0.25">
      <c r="A81" t="s">
        <v>93</v>
      </c>
      <c r="B81" t="s">
        <v>55</v>
      </c>
      <c r="C81" s="2">
        <f>10+9+6+13+14+3+7+2</f>
        <v>64</v>
      </c>
      <c r="D81" s="6">
        <v>3</v>
      </c>
      <c r="E81" s="6">
        <f>Tableau1[[#This Row],[UNIT PRICE]]*3</f>
        <v>9</v>
      </c>
      <c r="F81" s="6">
        <f>Tableau1[[#This Row],[QUANTITY]]*Tableau1[[#This Row],[UNIT RESALE PRICE]]</f>
        <v>576</v>
      </c>
    </row>
    <row r="82" spans="1:6" x14ac:dyDescent="0.25">
      <c r="A82" t="s">
        <v>94</v>
      </c>
      <c r="B82" t="s">
        <v>7</v>
      </c>
      <c r="C82" s="2">
        <f>15+14+14+22+7</f>
        <v>72</v>
      </c>
      <c r="D82" s="6">
        <v>3</v>
      </c>
      <c r="E82" s="6">
        <f>Tableau1[[#This Row],[UNIT PRICE]]*3</f>
        <v>9</v>
      </c>
      <c r="F82" s="6">
        <f>Tableau1[[#This Row],[QUANTITY]]*Tableau1[[#This Row],[UNIT RESALE PRICE]]</f>
        <v>648</v>
      </c>
    </row>
    <row r="83" spans="1:6" x14ac:dyDescent="0.25">
      <c r="A83" t="s">
        <v>95</v>
      </c>
      <c r="B83" t="s">
        <v>1</v>
      </c>
      <c r="C83" s="2">
        <f>5+6</f>
        <v>11</v>
      </c>
      <c r="D83" s="6">
        <v>3.5</v>
      </c>
      <c r="E83" s="6">
        <f>Tableau1[[#This Row],[UNIT PRICE]]*3</f>
        <v>10.5</v>
      </c>
      <c r="F83" s="6">
        <f>Tableau1[[#This Row],[QUANTITY]]*Tableau1[[#This Row],[UNIT RESALE PRICE]]</f>
        <v>115.5</v>
      </c>
    </row>
    <row r="84" spans="1:6" x14ac:dyDescent="0.25">
      <c r="A84" t="s">
        <v>96</v>
      </c>
      <c r="B84" t="s">
        <v>18</v>
      </c>
      <c r="C84" s="2">
        <f>4+6+10+13</f>
        <v>33</v>
      </c>
      <c r="D84" s="6">
        <v>2</v>
      </c>
      <c r="E84" s="6">
        <f>Tableau1[[#This Row],[UNIT PRICE]]*3</f>
        <v>6</v>
      </c>
      <c r="F84" s="6">
        <f>Tableau1[[#This Row],[QUANTITY]]*Tableau1[[#This Row],[UNIT RESALE PRICE]]</f>
        <v>198</v>
      </c>
    </row>
    <row r="85" spans="1:6" x14ac:dyDescent="0.25">
      <c r="A85" t="s">
        <v>97</v>
      </c>
      <c r="B85" t="s">
        <v>15</v>
      </c>
      <c r="C85" s="2">
        <f>4+7+2+8+1</f>
        <v>22</v>
      </c>
      <c r="D85" s="6">
        <v>3</v>
      </c>
      <c r="E85" s="6">
        <f>Tableau1[[#This Row],[UNIT PRICE]]*3</f>
        <v>9</v>
      </c>
      <c r="F85" s="6">
        <f>Tableau1[[#This Row],[QUANTITY]]*Tableau1[[#This Row],[UNIT RESALE PRICE]]</f>
        <v>198</v>
      </c>
    </row>
    <row r="86" spans="1:6" x14ac:dyDescent="0.25">
      <c r="A86" t="s">
        <v>98</v>
      </c>
      <c r="B86" t="s">
        <v>1</v>
      </c>
      <c r="C86" s="2">
        <f>4+10</f>
        <v>14</v>
      </c>
      <c r="D86" s="6">
        <v>2</v>
      </c>
      <c r="E86" s="6">
        <f>Tableau1[[#This Row],[UNIT PRICE]]*3</f>
        <v>6</v>
      </c>
      <c r="F86" s="6">
        <f>Tableau1[[#This Row],[QUANTITY]]*Tableau1[[#This Row],[UNIT RESALE PRICE]]</f>
        <v>84</v>
      </c>
    </row>
    <row r="87" spans="1:6" x14ac:dyDescent="0.25">
      <c r="A87" t="s">
        <v>99</v>
      </c>
      <c r="B87" t="s">
        <v>82</v>
      </c>
      <c r="C87" s="2">
        <f>36+16+23+49+8+10+4+6+1+1+2+1</f>
        <v>157</v>
      </c>
      <c r="D87" s="6">
        <v>2.5</v>
      </c>
      <c r="E87" s="6">
        <f>Tableau1[[#This Row],[UNIT PRICE]]*3</f>
        <v>7.5</v>
      </c>
      <c r="F87" s="6">
        <f>Tableau1[[#This Row],[QUANTITY]]*Tableau1[[#This Row],[UNIT RESALE PRICE]]</f>
        <v>1177.5</v>
      </c>
    </row>
    <row r="88" spans="1:6" x14ac:dyDescent="0.25">
      <c r="A88" t="s">
        <v>100</v>
      </c>
      <c r="B88" t="s">
        <v>101</v>
      </c>
      <c r="C88" s="2">
        <f>2+19+10+12+12+10+14+12+10+1</f>
        <v>102</v>
      </c>
      <c r="D88" s="6">
        <v>1.5</v>
      </c>
      <c r="E88" s="6">
        <f>Tableau1[[#This Row],[UNIT PRICE]]*3</f>
        <v>4.5</v>
      </c>
      <c r="F88" s="6">
        <f>Tableau1[[#This Row],[QUANTITY]]*Tableau1[[#This Row],[UNIT RESALE PRICE]]</f>
        <v>459</v>
      </c>
    </row>
    <row r="89" spans="1:6" x14ac:dyDescent="0.25">
      <c r="A89" t="s">
        <v>102</v>
      </c>
      <c r="B89" t="s">
        <v>1</v>
      </c>
      <c r="C89" s="2">
        <f>5+7</f>
        <v>12</v>
      </c>
      <c r="D89" s="6">
        <v>2</v>
      </c>
      <c r="E89" s="6">
        <f>Tableau1[[#This Row],[UNIT PRICE]]*3</f>
        <v>6</v>
      </c>
      <c r="F89" s="6">
        <f>Tableau1[[#This Row],[QUANTITY]]*Tableau1[[#This Row],[UNIT RESALE PRICE]]</f>
        <v>72</v>
      </c>
    </row>
    <row r="90" spans="1:6" x14ac:dyDescent="0.25">
      <c r="A90" t="s">
        <v>103</v>
      </c>
      <c r="B90" t="s">
        <v>55</v>
      </c>
      <c r="C90" s="2">
        <f>6+6+6+6+14+5+5</f>
        <v>48</v>
      </c>
      <c r="D90" s="6">
        <v>2</v>
      </c>
      <c r="E90" s="6">
        <f>Tableau1[[#This Row],[UNIT PRICE]]*3</f>
        <v>6</v>
      </c>
      <c r="F90" s="6">
        <f>Tableau1[[#This Row],[QUANTITY]]*Tableau1[[#This Row],[UNIT RESALE PRICE]]</f>
        <v>288</v>
      </c>
    </row>
    <row r="91" spans="1:6" x14ac:dyDescent="0.25">
      <c r="A91" t="s">
        <v>104</v>
      </c>
      <c r="B91" t="s">
        <v>4</v>
      </c>
      <c r="C91" s="2">
        <f>1+2+2</f>
        <v>5</v>
      </c>
      <c r="D91" s="6">
        <v>2</v>
      </c>
      <c r="E91" s="6">
        <f>Tableau1[[#This Row],[UNIT PRICE]]*3</f>
        <v>6</v>
      </c>
      <c r="F91" s="6">
        <f>Tableau1[[#This Row],[QUANTITY]]*Tableau1[[#This Row],[UNIT RESALE PRICE]]</f>
        <v>30</v>
      </c>
    </row>
    <row r="92" spans="1:6" x14ac:dyDescent="0.25">
      <c r="A92" t="s">
        <v>105</v>
      </c>
      <c r="B92" t="s">
        <v>101</v>
      </c>
      <c r="C92" s="2">
        <f>4+1+1+7+6+10+3+9+6+8</f>
        <v>55</v>
      </c>
      <c r="D92" s="6">
        <v>2</v>
      </c>
      <c r="E92" s="6">
        <f>Tableau1[[#This Row],[UNIT PRICE]]*3</f>
        <v>6</v>
      </c>
      <c r="F92" s="6">
        <f>Tableau1[[#This Row],[QUANTITY]]*Tableau1[[#This Row],[UNIT RESALE PRICE]]</f>
        <v>330</v>
      </c>
    </row>
    <row r="93" spans="1:6" x14ac:dyDescent="0.25">
      <c r="A93" t="s">
        <v>106</v>
      </c>
      <c r="B93" t="s">
        <v>11</v>
      </c>
      <c r="C93" s="2">
        <f>23+24+13+31+30+27+8+7</f>
        <v>163</v>
      </c>
      <c r="D93" s="6">
        <v>2</v>
      </c>
      <c r="E93" s="6">
        <f>Tableau1[[#This Row],[UNIT PRICE]]*3</f>
        <v>6</v>
      </c>
      <c r="F93" s="6">
        <f>Tableau1[[#This Row],[QUANTITY]]*Tableau1[[#This Row],[UNIT RESALE PRICE]]</f>
        <v>978</v>
      </c>
    </row>
    <row r="94" spans="1:6" x14ac:dyDescent="0.25">
      <c r="A94" t="s">
        <v>107</v>
      </c>
      <c r="B94" t="s">
        <v>1</v>
      </c>
      <c r="C94" s="2">
        <f>4+3</f>
        <v>7</v>
      </c>
      <c r="D94" s="6">
        <v>1.5</v>
      </c>
      <c r="E94" s="6">
        <f>Tableau1[[#This Row],[UNIT PRICE]]*3</f>
        <v>4.5</v>
      </c>
      <c r="F94" s="6">
        <f>Tableau1[[#This Row],[QUANTITY]]*Tableau1[[#This Row],[UNIT RESALE PRICE]]</f>
        <v>31.5</v>
      </c>
    </row>
    <row r="95" spans="1:6" x14ac:dyDescent="0.25">
      <c r="A95" t="s">
        <v>108</v>
      </c>
      <c r="B95" t="s">
        <v>1</v>
      </c>
      <c r="C95" s="2">
        <f>1+3</f>
        <v>4</v>
      </c>
      <c r="D95" s="6">
        <v>1.5</v>
      </c>
      <c r="E95" s="6">
        <f>Tableau1[[#This Row],[UNIT PRICE]]*3</f>
        <v>4.5</v>
      </c>
      <c r="F95" s="6">
        <f>Tableau1[[#This Row],[QUANTITY]]*Tableau1[[#This Row],[UNIT RESALE PRICE]]</f>
        <v>18</v>
      </c>
    </row>
    <row r="96" spans="1:6" x14ac:dyDescent="0.25">
      <c r="A96" t="s">
        <v>109</v>
      </c>
      <c r="B96" t="s">
        <v>5</v>
      </c>
      <c r="C96" s="2">
        <v>7</v>
      </c>
      <c r="D96" s="6">
        <v>2</v>
      </c>
      <c r="E96" s="6">
        <f>Tableau1[[#This Row],[UNIT PRICE]]*3</f>
        <v>6</v>
      </c>
      <c r="F96" s="6">
        <f>Tableau1[[#This Row],[QUANTITY]]*Tableau1[[#This Row],[UNIT RESALE PRICE]]</f>
        <v>42</v>
      </c>
    </row>
    <row r="97" spans="1:6" x14ac:dyDescent="0.25">
      <c r="A97" t="s">
        <v>110</v>
      </c>
      <c r="B97" t="s">
        <v>7</v>
      </c>
      <c r="C97" s="2">
        <f>20+14+12+4+4</f>
        <v>54</v>
      </c>
      <c r="D97" s="6">
        <v>2.5</v>
      </c>
      <c r="E97" s="6">
        <f>Tableau1[[#This Row],[UNIT PRICE]]*3</f>
        <v>7.5</v>
      </c>
      <c r="F97" s="6">
        <f>Tableau1[[#This Row],[QUANTITY]]*Tableau1[[#This Row],[UNIT RESALE PRICE]]</f>
        <v>405</v>
      </c>
    </row>
    <row r="98" spans="1:6" x14ac:dyDescent="0.25">
      <c r="A98" t="s">
        <v>111</v>
      </c>
      <c r="B98" t="s">
        <v>15</v>
      </c>
      <c r="C98" s="2">
        <f>6+6+4+8+2+2</f>
        <v>28</v>
      </c>
      <c r="D98" s="6">
        <v>6</v>
      </c>
      <c r="E98" s="6">
        <f>Tableau1[[#This Row],[UNIT PRICE]]*3</f>
        <v>18</v>
      </c>
      <c r="F98" s="6">
        <f>Tableau1[[#This Row],[QUANTITY]]*Tableau1[[#This Row],[UNIT RESALE PRICE]]</f>
        <v>504</v>
      </c>
    </row>
    <row r="99" spans="1:6" x14ac:dyDescent="0.25">
      <c r="A99" t="s">
        <v>112</v>
      </c>
      <c r="B99" t="s">
        <v>5</v>
      </c>
      <c r="C99" s="2">
        <v>9</v>
      </c>
      <c r="D99" s="6">
        <v>6</v>
      </c>
      <c r="E99" s="6">
        <f>Tableau1[[#This Row],[UNIT PRICE]]*3</f>
        <v>18</v>
      </c>
      <c r="F99" s="6">
        <f>Tableau1[[#This Row],[QUANTITY]]*Tableau1[[#This Row],[UNIT RESALE PRICE]]</f>
        <v>162</v>
      </c>
    </row>
    <row r="100" spans="1:6" x14ac:dyDescent="0.25">
      <c r="A100" t="s">
        <v>113</v>
      </c>
      <c r="B100" t="s">
        <v>4</v>
      </c>
      <c r="C100" s="2">
        <f>3+4+1</f>
        <v>8</v>
      </c>
      <c r="D100" s="6">
        <v>6</v>
      </c>
      <c r="E100" s="6">
        <f>Tableau1[[#This Row],[UNIT PRICE]]*3</f>
        <v>18</v>
      </c>
      <c r="F100" s="6">
        <f>Tableau1[[#This Row],[QUANTITY]]*Tableau1[[#This Row],[UNIT RESALE PRICE]]</f>
        <v>144</v>
      </c>
    </row>
    <row r="101" spans="1:6" x14ac:dyDescent="0.25">
      <c r="A101" t="s">
        <v>117</v>
      </c>
      <c r="B101" t="s">
        <v>82</v>
      </c>
      <c r="C101" s="2">
        <f>4+3+5+10+8+3+4+8+9+4+13+1</f>
        <v>72</v>
      </c>
      <c r="D101" s="6">
        <v>3</v>
      </c>
      <c r="E101" s="6">
        <f>Tableau1[[#This Row],[UNIT PRICE]]*3</f>
        <v>9</v>
      </c>
      <c r="F101" s="6">
        <f>Tableau1[[#This Row],[QUANTITY]]*Tableau1[[#This Row],[UNIT RESALE PRICE]]</f>
        <v>648</v>
      </c>
    </row>
    <row r="102" spans="1:6" x14ac:dyDescent="0.25">
      <c r="A102" t="s">
        <v>118</v>
      </c>
      <c r="B102" t="s">
        <v>114</v>
      </c>
      <c r="C102" s="2">
        <f>15+12+12+7+20+15+15+14+23+15+4+4+24+16+24+12</f>
        <v>232</v>
      </c>
      <c r="D102" s="6">
        <v>2</v>
      </c>
      <c r="E102" s="6">
        <f>Tableau1[[#This Row],[UNIT PRICE]]*3</f>
        <v>6</v>
      </c>
      <c r="F102" s="6">
        <f>Tableau1[[#This Row],[QUANTITY]]*Tableau1[[#This Row],[UNIT RESALE PRICE]]</f>
        <v>1392</v>
      </c>
    </row>
    <row r="103" spans="1:6" x14ac:dyDescent="0.25">
      <c r="A103" t="s">
        <v>119</v>
      </c>
      <c r="B103" t="s">
        <v>82</v>
      </c>
      <c r="C103" s="2">
        <f>11+13+15+6+12+1+6+2+5+7+1+1</f>
        <v>80</v>
      </c>
      <c r="D103" s="6">
        <v>3</v>
      </c>
      <c r="E103" s="6">
        <f>Tableau1[[#This Row],[UNIT PRICE]]*3</f>
        <v>9</v>
      </c>
      <c r="F103" s="6">
        <f>Tableau1[[#This Row],[QUANTITY]]*Tableau1[[#This Row],[UNIT RESALE PRICE]]</f>
        <v>720</v>
      </c>
    </row>
    <row r="104" spans="1:6" x14ac:dyDescent="0.25">
      <c r="A104" t="s">
        <v>120</v>
      </c>
      <c r="B104" t="s">
        <v>18</v>
      </c>
      <c r="C104" s="2">
        <f>7+1+1+2</f>
        <v>11</v>
      </c>
      <c r="D104" s="6">
        <v>3</v>
      </c>
      <c r="E104" s="6">
        <f>Tableau1[[#This Row],[UNIT PRICE]]*3</f>
        <v>9</v>
      </c>
      <c r="F104" s="6">
        <f>Tableau1[[#This Row],[QUANTITY]]*Tableau1[[#This Row],[UNIT RESALE PRICE]]</f>
        <v>99</v>
      </c>
    </row>
    <row r="105" spans="1:6" x14ac:dyDescent="0.25">
      <c r="A105" t="s">
        <v>121</v>
      </c>
      <c r="B105" t="s">
        <v>15</v>
      </c>
      <c r="C105" s="2">
        <f>9+9+1+2+9+2</f>
        <v>32</v>
      </c>
      <c r="D105" s="6">
        <v>3.5</v>
      </c>
      <c r="E105" s="6">
        <f>Tableau1[[#This Row],[UNIT PRICE]]*3</f>
        <v>10.5</v>
      </c>
      <c r="F105" s="6">
        <f>Tableau1[[#This Row],[QUANTITY]]*Tableau1[[#This Row],[UNIT RESALE PRICE]]</f>
        <v>336</v>
      </c>
    </row>
    <row r="106" spans="1:6" x14ac:dyDescent="0.25">
      <c r="A106" t="s">
        <v>122</v>
      </c>
      <c r="B106" t="s">
        <v>144</v>
      </c>
      <c r="C106" s="2">
        <f>1+1+10+4+12+6+1+1+1+1+1+1+1</f>
        <v>41</v>
      </c>
      <c r="D106" s="6">
        <v>3</v>
      </c>
      <c r="E106" s="6">
        <f>Tableau1[[#This Row],[UNIT PRICE]]*3</f>
        <v>9</v>
      </c>
      <c r="F106" s="6">
        <f>Tableau1[[#This Row],[QUANTITY]]*Tableau1[[#This Row],[UNIT RESALE PRICE]]</f>
        <v>369</v>
      </c>
    </row>
    <row r="107" spans="1:6" x14ac:dyDescent="0.25">
      <c r="A107" t="s">
        <v>123</v>
      </c>
      <c r="B107" t="s">
        <v>82</v>
      </c>
      <c r="C107" s="2">
        <f>3+10+14+9+3+5+6+15+7+17+8+5</f>
        <v>102</v>
      </c>
      <c r="D107" s="6">
        <v>3</v>
      </c>
      <c r="E107" s="6">
        <f>Tableau1[[#This Row],[UNIT PRICE]]*3</f>
        <v>9</v>
      </c>
      <c r="F107" s="6">
        <f>Tableau1[[#This Row],[QUANTITY]]*Tableau1[[#This Row],[UNIT RESALE PRICE]]</f>
        <v>918</v>
      </c>
    </row>
    <row r="108" spans="1:6" x14ac:dyDescent="0.25">
      <c r="A108" t="s">
        <v>124</v>
      </c>
      <c r="B108" t="s">
        <v>64</v>
      </c>
      <c r="C108" s="2">
        <f>1+4+2+7+2+1+2+3+2+3+9</f>
        <v>36</v>
      </c>
      <c r="D108" s="6">
        <v>2.5</v>
      </c>
      <c r="E108" s="6">
        <f>Tableau1[[#This Row],[UNIT PRICE]]*3</f>
        <v>7.5</v>
      </c>
      <c r="F108" s="6">
        <f>Tableau1[[#This Row],[QUANTITY]]*Tableau1[[#This Row],[UNIT RESALE PRICE]]</f>
        <v>270</v>
      </c>
    </row>
    <row r="109" spans="1:6" x14ac:dyDescent="0.25">
      <c r="A109" t="s">
        <v>125</v>
      </c>
      <c r="B109" t="s">
        <v>15</v>
      </c>
      <c r="C109" s="2">
        <f>13+4+1+1+2+4</f>
        <v>25</v>
      </c>
      <c r="D109" s="6">
        <v>2.5</v>
      </c>
      <c r="E109" s="6">
        <f>Tableau1[[#This Row],[UNIT PRICE]]*3</f>
        <v>7.5</v>
      </c>
      <c r="F109" s="6">
        <f>Tableau1[[#This Row],[QUANTITY]]*Tableau1[[#This Row],[UNIT RESALE PRICE]]</f>
        <v>187.5</v>
      </c>
    </row>
    <row r="110" spans="1:6" x14ac:dyDescent="0.25">
      <c r="A110" t="s">
        <v>116</v>
      </c>
      <c r="B110" t="s">
        <v>1</v>
      </c>
      <c r="C110" s="2">
        <f>5+3</f>
        <v>8</v>
      </c>
      <c r="D110" s="6">
        <v>2.5</v>
      </c>
      <c r="E110" s="6">
        <f>Tableau1[[#This Row],[UNIT PRICE]]*3</f>
        <v>7.5</v>
      </c>
      <c r="F110" s="6">
        <f>Tableau1[[#This Row],[QUANTITY]]*Tableau1[[#This Row],[UNIT RESALE PRICE]]</f>
        <v>60</v>
      </c>
    </row>
    <row r="111" spans="1:6" x14ac:dyDescent="0.25">
      <c r="A111" t="s">
        <v>115</v>
      </c>
      <c r="B111" t="s">
        <v>126</v>
      </c>
      <c r="C111" s="2">
        <f>10+4+4+4+5+5+14+5+3+10+8+5+6+12+4+9+5+2+4+3</f>
        <v>122</v>
      </c>
      <c r="D111" s="6">
        <v>2</v>
      </c>
      <c r="E111" s="6">
        <f>Tableau1[[#This Row],[UNIT PRICE]]*3</f>
        <v>6</v>
      </c>
      <c r="F111" s="6">
        <f>Tableau1[[#This Row],[QUANTITY]]*Tableau1[[#This Row],[UNIT RESALE PRICE]]</f>
        <v>732</v>
      </c>
    </row>
    <row r="112" spans="1:6" x14ac:dyDescent="0.25">
      <c r="A112" t="s">
        <v>127</v>
      </c>
      <c r="B112" t="s">
        <v>11</v>
      </c>
      <c r="C112" s="2">
        <f>11+16+4+7+8+6+2+18</f>
        <v>72</v>
      </c>
      <c r="D112" s="6">
        <v>3.5</v>
      </c>
      <c r="E112" s="6">
        <f>Tableau1[[#This Row],[UNIT PRICE]]*3</f>
        <v>10.5</v>
      </c>
      <c r="F112" s="6">
        <f>Tableau1[[#This Row],[QUANTITY]]*Tableau1[[#This Row],[UNIT RESALE PRICE]]</f>
        <v>756</v>
      </c>
    </row>
    <row r="113" spans="1:6" x14ac:dyDescent="0.25">
      <c r="A113" t="s">
        <v>128</v>
      </c>
      <c r="B113" t="s">
        <v>7</v>
      </c>
      <c r="C113" s="2">
        <f>6+7+2+14+11</f>
        <v>40</v>
      </c>
      <c r="D113" s="6">
        <v>3</v>
      </c>
      <c r="E113" s="6">
        <f>Tableau1[[#This Row],[UNIT PRICE]]*3</f>
        <v>9</v>
      </c>
      <c r="F113" s="6">
        <f>Tableau1[[#This Row],[QUANTITY]]*Tableau1[[#This Row],[UNIT RESALE PRICE]]</f>
        <v>360</v>
      </c>
    </row>
    <row r="114" spans="1:6" x14ac:dyDescent="0.25">
      <c r="A114" t="s">
        <v>129</v>
      </c>
      <c r="B114" t="s">
        <v>7</v>
      </c>
      <c r="C114" s="2">
        <f>1+3+4+10+9</f>
        <v>27</v>
      </c>
      <c r="D114" s="6">
        <v>3</v>
      </c>
      <c r="E114" s="6">
        <f>Tableau1[[#This Row],[UNIT PRICE]]*3</f>
        <v>9</v>
      </c>
      <c r="F114" s="6">
        <f>Tableau1[[#This Row],[QUANTITY]]*Tableau1[[#This Row],[UNIT RESALE PRICE]]</f>
        <v>243</v>
      </c>
    </row>
    <row r="115" spans="1:6" x14ac:dyDescent="0.25">
      <c r="A115" t="s">
        <v>130</v>
      </c>
      <c r="B115" t="s">
        <v>55</v>
      </c>
      <c r="C115" s="2">
        <f>1+2+1+6+1+1+1</f>
        <v>13</v>
      </c>
      <c r="D115" s="6">
        <v>3</v>
      </c>
      <c r="E115" s="6">
        <f>Tableau1[[#This Row],[UNIT PRICE]]*3</f>
        <v>9</v>
      </c>
      <c r="F115" s="6">
        <f>Tableau1[[#This Row],[QUANTITY]]*Tableau1[[#This Row],[UNIT RESALE PRICE]]</f>
        <v>117</v>
      </c>
    </row>
    <row r="116" spans="1:6" x14ac:dyDescent="0.25">
      <c r="A116" t="s">
        <v>131</v>
      </c>
      <c r="B116" t="s">
        <v>126</v>
      </c>
      <c r="C116" s="2">
        <f>7+3+2+4+6+4+10+2+6+6+4+2+2+3+4+1+1+2+1</f>
        <v>70</v>
      </c>
      <c r="D116" s="6">
        <v>2</v>
      </c>
      <c r="E116" s="6">
        <f>Tableau1[[#This Row],[UNIT PRICE]]*3</f>
        <v>6</v>
      </c>
      <c r="F116" s="6">
        <f>Tableau1[[#This Row],[QUANTITY]]*Tableau1[[#This Row],[UNIT RESALE PRICE]]</f>
        <v>420</v>
      </c>
    </row>
    <row r="117" spans="1:6" x14ac:dyDescent="0.25">
      <c r="A117" t="s">
        <v>132</v>
      </c>
      <c r="B117" t="s">
        <v>4</v>
      </c>
      <c r="C117" s="2">
        <f>3+1+9</f>
        <v>13</v>
      </c>
      <c r="D117" s="6">
        <v>3</v>
      </c>
      <c r="E117" s="6">
        <f>Tableau1[[#This Row],[UNIT PRICE]]*3</f>
        <v>9</v>
      </c>
      <c r="F117" s="6">
        <f>Tableau1[[#This Row],[QUANTITY]]*Tableau1[[#This Row],[UNIT RESALE PRICE]]</f>
        <v>117</v>
      </c>
    </row>
    <row r="118" spans="1:6" x14ac:dyDescent="0.25">
      <c r="A118" t="s">
        <v>133</v>
      </c>
      <c r="B118" t="s">
        <v>5</v>
      </c>
      <c r="C118" s="2">
        <v>6</v>
      </c>
      <c r="D118" s="6">
        <v>2.5</v>
      </c>
      <c r="E118" s="6">
        <f>Tableau1[[#This Row],[UNIT PRICE]]*3</f>
        <v>7.5</v>
      </c>
      <c r="F118" s="6">
        <f>Tableau1[[#This Row],[QUANTITY]]*Tableau1[[#This Row],[UNIT RESALE PRICE]]</f>
        <v>45</v>
      </c>
    </row>
    <row r="119" spans="1:6" x14ac:dyDescent="0.25">
      <c r="A119" t="s">
        <v>134</v>
      </c>
      <c r="B119" t="s">
        <v>5</v>
      </c>
      <c r="C119" s="2">
        <v>4</v>
      </c>
      <c r="D119" s="6">
        <v>3</v>
      </c>
      <c r="E119" s="6">
        <f>Tableau1[[#This Row],[UNIT PRICE]]*3</f>
        <v>9</v>
      </c>
      <c r="F119" s="6">
        <f>Tableau1[[#This Row],[QUANTITY]]*Tableau1[[#This Row],[UNIT RESALE PRICE]]</f>
        <v>36</v>
      </c>
    </row>
    <row r="120" spans="1:6" x14ac:dyDescent="0.25">
      <c r="A120" t="s">
        <v>135</v>
      </c>
      <c r="B120" t="s">
        <v>4</v>
      </c>
      <c r="C120" s="2">
        <f>15+17+1</f>
        <v>33</v>
      </c>
      <c r="D120" s="6">
        <v>3</v>
      </c>
      <c r="E120" s="6">
        <f>Tableau1[[#This Row],[UNIT PRICE]]*3</f>
        <v>9</v>
      </c>
      <c r="F120" s="6">
        <f>Tableau1[[#This Row],[QUANTITY]]*Tableau1[[#This Row],[UNIT RESALE PRICE]]</f>
        <v>297</v>
      </c>
    </row>
    <row r="121" spans="1:6" x14ac:dyDescent="0.25">
      <c r="A121" t="s">
        <v>136</v>
      </c>
      <c r="B121" t="s">
        <v>18</v>
      </c>
      <c r="C121" s="2">
        <f>6+3+3+5</f>
        <v>17</v>
      </c>
      <c r="D121" s="6">
        <v>2</v>
      </c>
      <c r="E121" s="6">
        <f>Tableau1[[#This Row],[UNIT PRICE]]*3</f>
        <v>6</v>
      </c>
      <c r="F121" s="6">
        <f>Tableau1[[#This Row],[QUANTITY]]*Tableau1[[#This Row],[UNIT RESALE PRICE]]</f>
        <v>102</v>
      </c>
    </row>
    <row r="122" spans="1:6" x14ac:dyDescent="0.25">
      <c r="A122" t="s">
        <v>137</v>
      </c>
      <c r="B122" t="s">
        <v>1</v>
      </c>
      <c r="C122" s="2">
        <f>2+1</f>
        <v>3</v>
      </c>
      <c r="D122" s="6">
        <v>3</v>
      </c>
      <c r="E122" s="6">
        <f>Tableau1[[#This Row],[UNIT PRICE]]*3</f>
        <v>9</v>
      </c>
      <c r="F122" s="6">
        <f>Tableau1[[#This Row],[QUANTITY]]*Tableau1[[#This Row],[UNIT RESALE PRICE]]</f>
        <v>27</v>
      </c>
    </row>
    <row r="123" spans="1:6" x14ac:dyDescent="0.25">
      <c r="A123" t="s">
        <v>138</v>
      </c>
      <c r="B123" t="s">
        <v>7</v>
      </c>
      <c r="C123" s="2">
        <f>2+15+1+1+1</f>
        <v>20</v>
      </c>
      <c r="D123" s="6">
        <v>2.5</v>
      </c>
      <c r="E123" s="6">
        <f>Tableau1[[#This Row],[UNIT PRICE]]*3</f>
        <v>7.5</v>
      </c>
      <c r="F123" s="6">
        <f>Tableau1[[#This Row],[QUANTITY]]*Tableau1[[#This Row],[UNIT RESALE PRICE]]</f>
        <v>150</v>
      </c>
    </row>
    <row r="124" spans="1:6" x14ac:dyDescent="0.25">
      <c r="A124" t="s">
        <v>139</v>
      </c>
      <c r="B124" t="s">
        <v>4</v>
      </c>
      <c r="C124" s="2">
        <f>6+3+3</f>
        <v>12</v>
      </c>
      <c r="D124" s="6">
        <v>2</v>
      </c>
      <c r="E124" s="6">
        <f>Tableau1[[#This Row],[UNIT PRICE]]*3</f>
        <v>6</v>
      </c>
      <c r="F124" s="6">
        <f>Tableau1[[#This Row],[QUANTITY]]*Tableau1[[#This Row],[UNIT RESALE PRICE]]</f>
        <v>72</v>
      </c>
    </row>
    <row r="125" spans="1:6" x14ac:dyDescent="0.25">
      <c r="A125" t="s">
        <v>140</v>
      </c>
      <c r="B125" t="s">
        <v>4</v>
      </c>
      <c r="C125" s="2">
        <f>4+2+1</f>
        <v>7</v>
      </c>
      <c r="D125" s="6">
        <v>3</v>
      </c>
      <c r="E125" s="6">
        <f>Tableau1[[#This Row],[UNIT PRICE]]*3</f>
        <v>9</v>
      </c>
      <c r="F125" s="6">
        <f>Tableau1[[#This Row],[QUANTITY]]*Tableau1[[#This Row],[UNIT RESALE PRICE]]</f>
        <v>63</v>
      </c>
    </row>
    <row r="126" spans="1:6" x14ac:dyDescent="0.25">
      <c r="A126" t="s">
        <v>141</v>
      </c>
      <c r="B126" t="s">
        <v>24</v>
      </c>
      <c r="C126" s="2">
        <f>3+2+4+5+7+7+2+3+1+5+1+5+2+1</f>
        <v>48</v>
      </c>
      <c r="D126" s="6">
        <v>3</v>
      </c>
      <c r="E126" s="6">
        <f>Tableau1[[#This Row],[UNIT PRICE]]*3</f>
        <v>9</v>
      </c>
      <c r="F126" s="6">
        <f>Tableau1[[#This Row],[QUANTITY]]*Tableau1[[#This Row],[UNIT RESALE PRICE]]</f>
        <v>432</v>
      </c>
    </row>
    <row r="127" spans="1:6" x14ac:dyDescent="0.25">
      <c r="A127" t="s">
        <v>142</v>
      </c>
      <c r="B127" t="s">
        <v>18</v>
      </c>
      <c r="C127" s="2">
        <f>4+12+9+10</f>
        <v>35</v>
      </c>
      <c r="D127" s="6">
        <v>2.5</v>
      </c>
      <c r="E127" s="6">
        <f>Tableau1[[#This Row],[UNIT PRICE]]*3</f>
        <v>7.5</v>
      </c>
      <c r="F127" s="6">
        <f>Tableau1[[#This Row],[QUANTITY]]*Tableau1[[#This Row],[UNIT RESALE PRICE]]</f>
        <v>262.5</v>
      </c>
    </row>
    <row r="128" spans="1:6" x14ac:dyDescent="0.25">
      <c r="A128" t="s">
        <v>143</v>
      </c>
      <c r="B128" t="s">
        <v>15</v>
      </c>
      <c r="C128" s="2">
        <f>4+3+2+1+5+13</f>
        <v>28</v>
      </c>
      <c r="D128" s="6">
        <v>2</v>
      </c>
      <c r="E128" s="6">
        <f>Tableau1[[#This Row],[UNIT PRICE]]*3</f>
        <v>6</v>
      </c>
      <c r="F128" s="6">
        <f>Tableau1[[#This Row],[QUANTITY]]*Tableau1[[#This Row],[UNIT RESALE PRICE]]</f>
        <v>168</v>
      </c>
    </row>
    <row r="129" spans="1:6" ht="18.75" x14ac:dyDescent="0.3">
      <c r="A129" s="5" t="s">
        <v>145</v>
      </c>
      <c r="B129" s="3"/>
      <c r="C129" s="4">
        <f>SUM(C2:C128)</f>
        <v>5140</v>
      </c>
      <c r="D129" s="7">
        <f>SUM(D2:D128)</f>
        <v>453</v>
      </c>
      <c r="E129" s="7">
        <f>SUM(E2:E128)</f>
        <v>1359</v>
      </c>
      <c r="F129" s="7">
        <f>SUM(F2:F128)</f>
        <v>52143</v>
      </c>
    </row>
  </sheetData>
  <phoneticPr fontId="4" type="noConversion"/>
  <pageMargins left="0.7" right="0.7" top="0.75" bottom="0.75" header="0.3" footer="0.3"/>
  <pageSetup paperSize="9" scale="68" fitToHeight="0" orientation="portrait" horizontalDpi="0" verticalDpi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2019-04-25T09:19:00Z</cp:lastPrinted>
  <dcterms:created xsi:type="dcterms:W3CDTF">2019-04-25T07:23:10Z</dcterms:created>
  <dcterms:modified xsi:type="dcterms:W3CDTF">2019-04-25T12:14:30Z</dcterms:modified>
</cp:coreProperties>
</file>